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5600" windowHeight="10005" activeTab="1"/>
  </bookViews>
  <sheets>
    <sheet name="Graph1" sheetId="4" r:id="rId1"/>
    <sheet name="PV  " sheetId="1" r:id="rId2"/>
    <sheet name="Module S1" sheetId="2" r:id="rId3"/>
    <sheet name="Module S2" sheetId="3" r:id="rId4"/>
  </sheets>
  <definedNames>
    <definedName name="_xlnm._FilterDatabase" localSheetId="1" hidden="1">'PV  '!$AR$1:$AR$88</definedName>
    <definedName name="result">'PV  '!$T$10:$T$35</definedName>
    <definedName name="_xlnm.Print_Area" localSheetId="1">'PV  '!$A$1:$AZ$86</definedName>
  </definedNames>
  <calcPr calcId="124519"/>
</workbook>
</file>

<file path=xl/calcChain.xml><?xml version="1.0" encoding="utf-8"?>
<calcChain xmlns="http://schemas.openxmlformats.org/spreadsheetml/2006/main">
  <c r="AT75" i="1"/>
  <c r="AT76"/>
  <c r="AT77"/>
  <c r="AT78"/>
  <c r="AT79"/>
  <c r="AT80"/>
  <c r="AT81"/>
  <c r="AT82"/>
  <c r="AT83"/>
  <c r="AT84"/>
  <c r="AT85"/>
  <c r="AT74"/>
  <c r="AT70"/>
  <c r="AT66"/>
  <c r="AT52"/>
  <c r="AT47"/>
  <c r="AT13"/>
  <c r="AT11"/>
  <c r="AT12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8"/>
  <c r="AT49"/>
  <c r="AT50"/>
  <c r="AT51"/>
  <c r="AT53"/>
  <c r="AT54"/>
  <c r="AT55"/>
  <c r="AT56"/>
  <c r="AT57"/>
  <c r="AT58"/>
  <c r="AT59"/>
  <c r="AT60"/>
  <c r="AT61"/>
  <c r="AT62"/>
  <c r="AT63"/>
  <c r="AT64"/>
  <c r="AT65"/>
  <c r="AT67"/>
  <c r="AT68"/>
  <c r="AT69"/>
  <c r="AT71"/>
  <c r="AT10"/>
  <c r="CY11"/>
  <c r="CY12"/>
  <c r="CY13"/>
  <c r="CY14"/>
  <c r="CY15"/>
  <c r="CY16"/>
  <c r="CY17"/>
  <c r="CY18"/>
  <c r="CY19"/>
  <c r="CY20"/>
  <c r="CY21"/>
  <c r="CY22"/>
  <c r="CY23"/>
  <c r="CY24"/>
  <c r="CY25"/>
  <c r="CY26"/>
  <c r="CY27"/>
  <c r="CY28"/>
  <c r="CY29"/>
  <c r="CY30"/>
  <c r="CY31"/>
  <c r="CY32"/>
  <c r="CY33"/>
  <c r="CY34"/>
  <c r="CY35"/>
  <c r="CY36"/>
  <c r="CY37"/>
  <c r="CY38"/>
  <c r="CY39"/>
  <c r="CY40"/>
  <c r="CY41"/>
  <c r="CY42"/>
  <c r="CY43"/>
  <c r="CY44"/>
  <c r="CY45"/>
  <c r="CY46"/>
  <c r="CY47"/>
  <c r="CY48"/>
  <c r="CY49"/>
  <c r="CY50"/>
  <c r="CY51"/>
  <c r="CY52"/>
  <c r="CY53"/>
  <c r="CY54"/>
  <c r="CY55"/>
  <c r="CY56"/>
  <c r="CY57"/>
  <c r="CY58"/>
  <c r="CY59"/>
  <c r="CY60"/>
  <c r="CY61"/>
  <c r="CY62"/>
  <c r="CY63"/>
  <c r="CY64"/>
  <c r="CY65"/>
  <c r="CY66"/>
  <c r="CY67"/>
  <c r="CY68"/>
  <c r="CY69"/>
  <c r="CY70"/>
  <c r="CY71"/>
  <c r="CY74"/>
  <c r="CY75"/>
  <c r="CY76"/>
  <c r="CY77"/>
  <c r="CY78"/>
  <c r="CY79"/>
  <c r="CY80"/>
  <c r="CY81"/>
  <c r="CY82"/>
  <c r="CY83"/>
  <c r="CY84"/>
  <c r="CY85"/>
  <c r="CY10"/>
  <c r="CD11"/>
  <c r="CD12"/>
  <c r="CD13"/>
  <c r="CD14"/>
  <c r="CD15"/>
  <c r="CD16"/>
  <c r="CD17"/>
  <c r="CD18"/>
  <c r="CD19"/>
  <c r="CD20"/>
  <c r="CD21"/>
  <c r="CD22"/>
  <c r="CD23"/>
  <c r="CD24"/>
  <c r="CD25"/>
  <c r="CD26"/>
  <c r="CD27"/>
  <c r="CD28"/>
  <c r="CD29"/>
  <c r="CD30"/>
  <c r="CD31"/>
  <c r="CD32"/>
  <c r="CD33"/>
  <c r="CD34"/>
  <c r="CD35"/>
  <c r="CD36"/>
  <c r="CD37"/>
  <c r="CD38"/>
  <c r="CD39"/>
  <c r="CD40"/>
  <c r="CD41"/>
  <c r="CD42"/>
  <c r="CD43"/>
  <c r="CD44"/>
  <c r="CD45"/>
  <c r="CD46"/>
  <c r="CD47"/>
  <c r="CD48"/>
  <c r="CD49"/>
  <c r="CD50"/>
  <c r="CD51"/>
  <c r="CD52"/>
  <c r="CD53"/>
  <c r="CD54"/>
  <c r="CD55"/>
  <c r="CD56"/>
  <c r="CD57"/>
  <c r="CD58"/>
  <c r="CD59"/>
  <c r="CD60"/>
  <c r="CD61"/>
  <c r="CD62"/>
  <c r="CD63"/>
  <c r="CD64"/>
  <c r="CD65"/>
  <c r="CD66"/>
  <c r="CD67"/>
  <c r="CD68"/>
  <c r="CD69"/>
  <c r="CD70"/>
  <c r="CD71"/>
  <c r="CD74"/>
  <c r="CD75"/>
  <c r="CD76"/>
  <c r="CD77"/>
  <c r="CD78"/>
  <c r="CD79"/>
  <c r="CD80"/>
  <c r="CD81"/>
  <c r="CD82"/>
  <c r="CD83"/>
  <c r="CD84"/>
  <c r="CD85"/>
  <c r="CD10"/>
  <c r="CP11"/>
  <c r="CQ11"/>
  <c r="CR11"/>
  <c r="CS11"/>
  <c r="CU11"/>
  <c r="CV11"/>
  <c r="CW11"/>
  <c r="CX11"/>
  <c r="CP12"/>
  <c r="CQ12"/>
  <c r="CR12"/>
  <c r="CS12"/>
  <c r="CU12"/>
  <c r="CV12"/>
  <c r="CW12"/>
  <c r="CX12"/>
  <c r="CP13"/>
  <c r="CQ13"/>
  <c r="CR13"/>
  <c r="CS13"/>
  <c r="CU13"/>
  <c r="CV13"/>
  <c r="CW13"/>
  <c r="CX13"/>
  <c r="CP14"/>
  <c r="CQ14"/>
  <c r="CR14"/>
  <c r="CS14"/>
  <c r="CU14"/>
  <c r="CV14"/>
  <c r="CW14"/>
  <c r="CX14"/>
  <c r="CP15"/>
  <c r="CQ15"/>
  <c r="CR15"/>
  <c r="CS15"/>
  <c r="CU15"/>
  <c r="CV15"/>
  <c r="CW15"/>
  <c r="CX15"/>
  <c r="CP16"/>
  <c r="CQ16"/>
  <c r="CR16"/>
  <c r="CS16"/>
  <c r="CU16"/>
  <c r="CV16"/>
  <c r="CW16"/>
  <c r="CX16"/>
  <c r="CP17"/>
  <c r="CQ17"/>
  <c r="CR17"/>
  <c r="CS17"/>
  <c r="CU17"/>
  <c r="CV17"/>
  <c r="CW17"/>
  <c r="CX17"/>
  <c r="CP18"/>
  <c r="CQ18"/>
  <c r="CR18"/>
  <c r="CS18"/>
  <c r="CU18"/>
  <c r="CV18"/>
  <c r="CW18"/>
  <c r="CX18"/>
  <c r="CP19"/>
  <c r="CQ19"/>
  <c r="CR19"/>
  <c r="CS19"/>
  <c r="CU19"/>
  <c r="CV19"/>
  <c r="CW19"/>
  <c r="CX19"/>
  <c r="CP20"/>
  <c r="CQ20"/>
  <c r="CR20"/>
  <c r="CS20"/>
  <c r="CU20"/>
  <c r="CV20"/>
  <c r="CW20"/>
  <c r="CX20"/>
  <c r="CP21"/>
  <c r="CQ21"/>
  <c r="CR21"/>
  <c r="CS21"/>
  <c r="CU21"/>
  <c r="CV21"/>
  <c r="CW21"/>
  <c r="CX21"/>
  <c r="CP22"/>
  <c r="CQ22"/>
  <c r="CR22"/>
  <c r="CS22"/>
  <c r="CU22"/>
  <c r="CV22"/>
  <c r="CW22"/>
  <c r="CX22"/>
  <c r="CP23"/>
  <c r="CQ23"/>
  <c r="CR23"/>
  <c r="CS23"/>
  <c r="CU23"/>
  <c r="CV23"/>
  <c r="CW23"/>
  <c r="CX23"/>
  <c r="CP24"/>
  <c r="CQ24"/>
  <c r="CR24"/>
  <c r="CS24"/>
  <c r="CU24"/>
  <c r="CV24"/>
  <c r="CW24"/>
  <c r="CX24"/>
  <c r="CP25"/>
  <c r="CQ25"/>
  <c r="CR25"/>
  <c r="CS25"/>
  <c r="CU25"/>
  <c r="CV25"/>
  <c r="CW25"/>
  <c r="CX25"/>
  <c r="CP26"/>
  <c r="CQ26"/>
  <c r="CR26"/>
  <c r="CS26"/>
  <c r="CU26"/>
  <c r="CV26"/>
  <c r="CW26"/>
  <c r="CX26"/>
  <c r="CP27"/>
  <c r="CQ27"/>
  <c r="CR27"/>
  <c r="CS27"/>
  <c r="CU27"/>
  <c r="CV27"/>
  <c r="CW27"/>
  <c r="CX27"/>
  <c r="CP28"/>
  <c r="CQ28"/>
  <c r="CR28"/>
  <c r="CS28"/>
  <c r="CU28"/>
  <c r="CV28"/>
  <c r="CW28"/>
  <c r="CX28"/>
  <c r="CP29"/>
  <c r="CQ29"/>
  <c r="CR29"/>
  <c r="CS29"/>
  <c r="CU29"/>
  <c r="CV29"/>
  <c r="CW29"/>
  <c r="CX29"/>
  <c r="CP30"/>
  <c r="CQ30"/>
  <c r="CR30"/>
  <c r="CS30"/>
  <c r="CU30"/>
  <c r="CV30"/>
  <c r="CW30"/>
  <c r="CX30"/>
  <c r="CP31"/>
  <c r="CQ31"/>
  <c r="CR31"/>
  <c r="CS31"/>
  <c r="CU31"/>
  <c r="CV31"/>
  <c r="CW31"/>
  <c r="CX31"/>
  <c r="CP32"/>
  <c r="CQ32"/>
  <c r="CR32"/>
  <c r="CS32"/>
  <c r="CU32"/>
  <c r="CV32"/>
  <c r="CW32"/>
  <c r="CX32"/>
  <c r="CP33"/>
  <c r="CQ33"/>
  <c r="CR33"/>
  <c r="CS33"/>
  <c r="CU33"/>
  <c r="CV33"/>
  <c r="CW33"/>
  <c r="CX33"/>
  <c r="CP34"/>
  <c r="CQ34"/>
  <c r="CR34"/>
  <c r="CS34"/>
  <c r="CU34"/>
  <c r="CV34"/>
  <c r="CW34"/>
  <c r="CX34"/>
  <c r="CP35"/>
  <c r="CQ35"/>
  <c r="CR35"/>
  <c r="CS35"/>
  <c r="CU35"/>
  <c r="CV35"/>
  <c r="CW35"/>
  <c r="CX35"/>
  <c r="CP36"/>
  <c r="CQ36"/>
  <c r="CR36"/>
  <c r="CS36"/>
  <c r="CU36"/>
  <c r="CV36"/>
  <c r="CW36"/>
  <c r="CX36"/>
  <c r="CP37"/>
  <c r="CQ37"/>
  <c r="CR37"/>
  <c r="CS37"/>
  <c r="CU37"/>
  <c r="CV37"/>
  <c r="CW37"/>
  <c r="CX37"/>
  <c r="CP38"/>
  <c r="CQ38"/>
  <c r="CR38"/>
  <c r="CS38"/>
  <c r="CU38"/>
  <c r="CV38"/>
  <c r="CW38"/>
  <c r="CX38"/>
  <c r="CP39"/>
  <c r="CQ39"/>
  <c r="CR39"/>
  <c r="CS39"/>
  <c r="CU39"/>
  <c r="CV39"/>
  <c r="CW39"/>
  <c r="CX39"/>
  <c r="CP40"/>
  <c r="CQ40"/>
  <c r="CR40"/>
  <c r="CS40"/>
  <c r="CU40"/>
  <c r="CV40"/>
  <c r="CW40"/>
  <c r="CX40"/>
  <c r="CP41"/>
  <c r="CQ41"/>
  <c r="CR41"/>
  <c r="CS41"/>
  <c r="CU41"/>
  <c r="CV41"/>
  <c r="CW41"/>
  <c r="CX41"/>
  <c r="CP42"/>
  <c r="CQ42"/>
  <c r="CR42"/>
  <c r="CS42"/>
  <c r="CU42"/>
  <c r="CV42"/>
  <c r="CW42"/>
  <c r="CX42"/>
  <c r="CP43"/>
  <c r="CQ43"/>
  <c r="CR43"/>
  <c r="CS43"/>
  <c r="CU43"/>
  <c r="CV43"/>
  <c r="CW43"/>
  <c r="CX43"/>
  <c r="CP44"/>
  <c r="CQ44"/>
  <c r="CR44"/>
  <c r="CS44"/>
  <c r="CU44"/>
  <c r="CV44"/>
  <c r="CW44"/>
  <c r="CX44"/>
  <c r="CP45"/>
  <c r="CQ45"/>
  <c r="CR45"/>
  <c r="CS45"/>
  <c r="CU45"/>
  <c r="CV45"/>
  <c r="CW45"/>
  <c r="CX45"/>
  <c r="CP46"/>
  <c r="CQ46"/>
  <c r="CR46"/>
  <c r="CS46"/>
  <c r="CU46"/>
  <c r="CV46"/>
  <c r="CW46"/>
  <c r="CX46"/>
  <c r="CP47"/>
  <c r="CQ47"/>
  <c r="CR47"/>
  <c r="CS47"/>
  <c r="CU47"/>
  <c r="CV47"/>
  <c r="CW47"/>
  <c r="CX47"/>
  <c r="CP48"/>
  <c r="CQ48"/>
  <c r="CR48"/>
  <c r="CS48"/>
  <c r="CU48"/>
  <c r="CV48"/>
  <c r="CW48"/>
  <c r="CX48"/>
  <c r="CP49"/>
  <c r="CQ49"/>
  <c r="CR49"/>
  <c r="CS49"/>
  <c r="CU49"/>
  <c r="CV49"/>
  <c r="CW49"/>
  <c r="CX49"/>
  <c r="CP50"/>
  <c r="CQ50"/>
  <c r="CR50"/>
  <c r="CS50"/>
  <c r="CU50"/>
  <c r="CV50"/>
  <c r="CW50"/>
  <c r="CX50"/>
  <c r="CP51"/>
  <c r="CQ51"/>
  <c r="CR51"/>
  <c r="CS51"/>
  <c r="CU51"/>
  <c r="CV51"/>
  <c r="CW51"/>
  <c r="CX51"/>
  <c r="CP52"/>
  <c r="CQ52"/>
  <c r="CR52"/>
  <c r="CS52"/>
  <c r="CU52"/>
  <c r="CV52"/>
  <c r="CW52"/>
  <c r="CX52"/>
  <c r="CP53"/>
  <c r="CQ53"/>
  <c r="CR53"/>
  <c r="CS53"/>
  <c r="CU53"/>
  <c r="CV53"/>
  <c r="CW53"/>
  <c r="CX53"/>
  <c r="CP54"/>
  <c r="CQ54"/>
  <c r="CR54"/>
  <c r="CS54"/>
  <c r="CU54"/>
  <c r="CV54"/>
  <c r="CW54"/>
  <c r="CX54"/>
  <c r="CP55"/>
  <c r="CQ55"/>
  <c r="CR55"/>
  <c r="CS55"/>
  <c r="CU55"/>
  <c r="CV55"/>
  <c r="CW55"/>
  <c r="CX55"/>
  <c r="CP56"/>
  <c r="CQ56"/>
  <c r="CR56"/>
  <c r="CS56"/>
  <c r="CU56"/>
  <c r="CV56"/>
  <c r="CW56"/>
  <c r="CX56"/>
  <c r="CP57"/>
  <c r="CQ57"/>
  <c r="CR57"/>
  <c r="CS57"/>
  <c r="CU57"/>
  <c r="CV57"/>
  <c r="CW57"/>
  <c r="CX57"/>
  <c r="CP58"/>
  <c r="CQ58"/>
  <c r="CR58"/>
  <c r="CS58"/>
  <c r="CU58"/>
  <c r="CV58"/>
  <c r="CW58"/>
  <c r="CX58"/>
  <c r="CP59"/>
  <c r="CQ59"/>
  <c r="CR59"/>
  <c r="CS59"/>
  <c r="CU59"/>
  <c r="CV59"/>
  <c r="CW59"/>
  <c r="CX59"/>
  <c r="CP60"/>
  <c r="CQ60"/>
  <c r="CR60"/>
  <c r="CS60"/>
  <c r="CU60"/>
  <c r="CV60"/>
  <c r="CW60"/>
  <c r="CX60"/>
  <c r="CP61"/>
  <c r="CQ61"/>
  <c r="CR61"/>
  <c r="CS61"/>
  <c r="CU61"/>
  <c r="CV61"/>
  <c r="CW61"/>
  <c r="CX61"/>
  <c r="CP62"/>
  <c r="CQ62"/>
  <c r="CR62"/>
  <c r="CS62"/>
  <c r="CU62"/>
  <c r="CV62"/>
  <c r="CW62"/>
  <c r="CX62"/>
  <c r="CP63"/>
  <c r="CQ63"/>
  <c r="CR63"/>
  <c r="CS63"/>
  <c r="CU63"/>
  <c r="CV63"/>
  <c r="CW63"/>
  <c r="CX63"/>
  <c r="CP64"/>
  <c r="CQ64"/>
  <c r="CR64"/>
  <c r="CS64"/>
  <c r="CU64"/>
  <c r="CV64"/>
  <c r="CW64"/>
  <c r="CX64"/>
  <c r="CP65"/>
  <c r="CQ65"/>
  <c r="CR65"/>
  <c r="CS65"/>
  <c r="CU65"/>
  <c r="CV65"/>
  <c r="CW65"/>
  <c r="CX65"/>
  <c r="CP66"/>
  <c r="CQ66"/>
  <c r="CR66"/>
  <c r="CS66"/>
  <c r="CU66"/>
  <c r="CV66"/>
  <c r="CW66"/>
  <c r="CX66"/>
  <c r="CP67"/>
  <c r="CQ67"/>
  <c r="CR67"/>
  <c r="CS67"/>
  <c r="CU67"/>
  <c r="CV67"/>
  <c r="CW67"/>
  <c r="CX67"/>
  <c r="CP68"/>
  <c r="CQ68"/>
  <c r="CR68"/>
  <c r="CS68"/>
  <c r="CU68"/>
  <c r="CV68"/>
  <c r="CW68"/>
  <c r="CX68"/>
  <c r="CP69"/>
  <c r="CQ69"/>
  <c r="CR69"/>
  <c r="CS69"/>
  <c r="CU69"/>
  <c r="CV69"/>
  <c r="CW69"/>
  <c r="CX69"/>
  <c r="CP70"/>
  <c r="CQ70"/>
  <c r="CR70"/>
  <c r="CS70"/>
  <c r="CU70"/>
  <c r="CV70"/>
  <c r="CW70"/>
  <c r="CX70"/>
  <c r="CP71"/>
  <c r="CQ71"/>
  <c r="CR71"/>
  <c r="CS71"/>
  <c r="CU71"/>
  <c r="CV71"/>
  <c r="CW71"/>
  <c r="CX71"/>
  <c r="CP74"/>
  <c r="CQ74"/>
  <c r="CR74"/>
  <c r="CS74"/>
  <c r="CU74"/>
  <c r="CV74"/>
  <c r="CW74"/>
  <c r="CX74"/>
  <c r="CP75"/>
  <c r="CQ75"/>
  <c r="CR75"/>
  <c r="CS75"/>
  <c r="CU75"/>
  <c r="CV75"/>
  <c r="CW75"/>
  <c r="CX75"/>
  <c r="CP76"/>
  <c r="CQ76"/>
  <c r="CR76"/>
  <c r="CS76"/>
  <c r="CU76"/>
  <c r="CV76"/>
  <c r="CW76"/>
  <c r="CX76"/>
  <c r="CP77"/>
  <c r="CQ77"/>
  <c r="CR77"/>
  <c r="CS77"/>
  <c r="CU77"/>
  <c r="CV77"/>
  <c r="CW77"/>
  <c r="CX77"/>
  <c r="CP78"/>
  <c r="CQ78"/>
  <c r="CR78"/>
  <c r="CS78"/>
  <c r="CU78"/>
  <c r="CV78"/>
  <c r="CW78"/>
  <c r="CX78"/>
  <c r="CP79"/>
  <c r="CQ79"/>
  <c r="CR79"/>
  <c r="CS79"/>
  <c r="CU79"/>
  <c r="CV79"/>
  <c r="CW79"/>
  <c r="CX79"/>
  <c r="CP80"/>
  <c r="CQ80"/>
  <c r="CR80"/>
  <c r="CS80"/>
  <c r="CU80"/>
  <c r="CV80"/>
  <c r="CW80"/>
  <c r="CX80"/>
  <c r="CP81"/>
  <c r="CQ81"/>
  <c r="CR81"/>
  <c r="CS81"/>
  <c r="CU81"/>
  <c r="CV81"/>
  <c r="CW81"/>
  <c r="CX81"/>
  <c r="CP82"/>
  <c r="CQ82"/>
  <c r="CR82"/>
  <c r="CS82"/>
  <c r="CU82"/>
  <c r="CV82"/>
  <c r="CW82"/>
  <c r="CX82"/>
  <c r="CP83"/>
  <c r="CQ83"/>
  <c r="CR83"/>
  <c r="CS83"/>
  <c r="CU83"/>
  <c r="CV83"/>
  <c r="CW83"/>
  <c r="CX83"/>
  <c r="CP84"/>
  <c r="CQ84"/>
  <c r="CR84"/>
  <c r="CS84"/>
  <c r="CU84"/>
  <c r="CV84"/>
  <c r="CW84"/>
  <c r="CX84"/>
  <c r="CP85"/>
  <c r="CQ85"/>
  <c r="CR85"/>
  <c r="CS85"/>
  <c r="CU85"/>
  <c r="CV85"/>
  <c r="CW85"/>
  <c r="CX85"/>
  <c r="CM11"/>
  <c r="CN11"/>
  <c r="CM12"/>
  <c r="CN12"/>
  <c r="CM13"/>
  <c r="CN13"/>
  <c r="CM14"/>
  <c r="CN14"/>
  <c r="CM15"/>
  <c r="CN15"/>
  <c r="CM16"/>
  <c r="CN16"/>
  <c r="CM17"/>
  <c r="CN17"/>
  <c r="CM18"/>
  <c r="CN18"/>
  <c r="CM19"/>
  <c r="CN19"/>
  <c r="CM20"/>
  <c r="CN20"/>
  <c r="CM21"/>
  <c r="CN21"/>
  <c r="CM22"/>
  <c r="CN22"/>
  <c r="CM23"/>
  <c r="CN23"/>
  <c r="CM24"/>
  <c r="CN24"/>
  <c r="CM25"/>
  <c r="CN25"/>
  <c r="CM26"/>
  <c r="CN26"/>
  <c r="CM27"/>
  <c r="CN27"/>
  <c r="CM28"/>
  <c r="CN28"/>
  <c r="CM29"/>
  <c r="CN29"/>
  <c r="CM30"/>
  <c r="CN30"/>
  <c r="CM31"/>
  <c r="CN31"/>
  <c r="CM32"/>
  <c r="CN32"/>
  <c r="CM33"/>
  <c r="CN33"/>
  <c r="CM34"/>
  <c r="CN34"/>
  <c r="CM35"/>
  <c r="CN35"/>
  <c r="CM36"/>
  <c r="CN36"/>
  <c r="CM37"/>
  <c r="CN37"/>
  <c r="CM38"/>
  <c r="CN38"/>
  <c r="CM39"/>
  <c r="CN39"/>
  <c r="CM40"/>
  <c r="CN40"/>
  <c r="CM41"/>
  <c r="CN41"/>
  <c r="CM42"/>
  <c r="CN42"/>
  <c r="CM43"/>
  <c r="CN43"/>
  <c r="CM44"/>
  <c r="CN44"/>
  <c r="CM45"/>
  <c r="CN45"/>
  <c r="CM46"/>
  <c r="CN46"/>
  <c r="CM47"/>
  <c r="CN47"/>
  <c r="CM48"/>
  <c r="CN48"/>
  <c r="CM49"/>
  <c r="CN49"/>
  <c r="CM50"/>
  <c r="CN50"/>
  <c r="CM51"/>
  <c r="CN51"/>
  <c r="CM52"/>
  <c r="CN52"/>
  <c r="CM53"/>
  <c r="CN53"/>
  <c r="CM54"/>
  <c r="CN54"/>
  <c r="CM55"/>
  <c r="CN55"/>
  <c r="CM56"/>
  <c r="CN56"/>
  <c r="CM57"/>
  <c r="CN57"/>
  <c r="CM58"/>
  <c r="CN58"/>
  <c r="CM59"/>
  <c r="CN59"/>
  <c r="CM60"/>
  <c r="CN60"/>
  <c r="CM61"/>
  <c r="CN61"/>
  <c r="CM62"/>
  <c r="CN62"/>
  <c r="CM63"/>
  <c r="CN63"/>
  <c r="CM64"/>
  <c r="CN64"/>
  <c r="CM65"/>
  <c r="CN65"/>
  <c r="CM66"/>
  <c r="CN66"/>
  <c r="CM67"/>
  <c r="CN67"/>
  <c r="CM68"/>
  <c r="CN68"/>
  <c r="CM69"/>
  <c r="CN69"/>
  <c r="CM70"/>
  <c r="CN70"/>
  <c r="CM71"/>
  <c r="CN71"/>
  <c r="CM74"/>
  <c r="CN74"/>
  <c r="CM75"/>
  <c r="CN75"/>
  <c r="CM76"/>
  <c r="CN76"/>
  <c r="CM77"/>
  <c r="CN77"/>
  <c r="CM78"/>
  <c r="CN78"/>
  <c r="CM79"/>
  <c r="CN79"/>
  <c r="CM80"/>
  <c r="CN80"/>
  <c r="CM81"/>
  <c r="CN81"/>
  <c r="CM82"/>
  <c r="CN82"/>
  <c r="CM83"/>
  <c r="CN83"/>
  <c r="CM84"/>
  <c r="CN84"/>
  <c r="CM85"/>
  <c r="CN85"/>
  <c r="CK11"/>
  <c r="CK12"/>
  <c r="CK13"/>
  <c r="CK14"/>
  <c r="CK15"/>
  <c r="CK16"/>
  <c r="CK17"/>
  <c r="CK18"/>
  <c r="CK19"/>
  <c r="CK20"/>
  <c r="CK21"/>
  <c r="CK22"/>
  <c r="CK23"/>
  <c r="CK24"/>
  <c r="CK25"/>
  <c r="CK26"/>
  <c r="CK27"/>
  <c r="CK28"/>
  <c r="CK29"/>
  <c r="CK30"/>
  <c r="CK31"/>
  <c r="CK32"/>
  <c r="CK33"/>
  <c r="CK34"/>
  <c r="CK35"/>
  <c r="CK36"/>
  <c r="CK37"/>
  <c r="CK38"/>
  <c r="CK39"/>
  <c r="CK40"/>
  <c r="CK41"/>
  <c r="CK42"/>
  <c r="CK43"/>
  <c r="CK44"/>
  <c r="CK45"/>
  <c r="CK46"/>
  <c r="CK47"/>
  <c r="CK48"/>
  <c r="CK49"/>
  <c r="CK50"/>
  <c r="CK51"/>
  <c r="CK52"/>
  <c r="CK53"/>
  <c r="CK54"/>
  <c r="CK55"/>
  <c r="CK56"/>
  <c r="CK57"/>
  <c r="CK58"/>
  <c r="CK59"/>
  <c r="CK60"/>
  <c r="CK61"/>
  <c r="CK62"/>
  <c r="CK63"/>
  <c r="CK64"/>
  <c r="CK65"/>
  <c r="CK66"/>
  <c r="CK67"/>
  <c r="CK68"/>
  <c r="CK69"/>
  <c r="CK70"/>
  <c r="CK71"/>
  <c r="CK74"/>
  <c r="CK75"/>
  <c r="CK76"/>
  <c r="CK77"/>
  <c r="CK78"/>
  <c r="CK79"/>
  <c r="CK80"/>
  <c r="CK81"/>
  <c r="CK82"/>
  <c r="CK83"/>
  <c r="CK84"/>
  <c r="CK85"/>
  <c r="CJ11"/>
  <c r="CJ12"/>
  <c r="CJ13"/>
  <c r="CJ14"/>
  <c r="CJ15"/>
  <c r="CJ16"/>
  <c r="CJ17"/>
  <c r="CJ18"/>
  <c r="CJ19"/>
  <c r="CJ20"/>
  <c r="CJ21"/>
  <c r="CJ22"/>
  <c r="CJ23"/>
  <c r="CJ24"/>
  <c r="CJ25"/>
  <c r="CJ26"/>
  <c r="CJ27"/>
  <c r="CJ28"/>
  <c r="CJ29"/>
  <c r="CJ30"/>
  <c r="CJ31"/>
  <c r="CJ32"/>
  <c r="CJ33"/>
  <c r="CJ34"/>
  <c r="CJ35"/>
  <c r="CJ36"/>
  <c r="CJ37"/>
  <c r="CJ38"/>
  <c r="CJ39"/>
  <c r="CJ40"/>
  <c r="CJ41"/>
  <c r="CJ42"/>
  <c r="CJ43"/>
  <c r="CJ44"/>
  <c r="CJ45"/>
  <c r="CJ46"/>
  <c r="CJ47"/>
  <c r="CJ48"/>
  <c r="CJ49"/>
  <c r="CJ50"/>
  <c r="CJ51"/>
  <c r="CJ52"/>
  <c r="CJ53"/>
  <c r="CJ54"/>
  <c r="CJ55"/>
  <c r="CJ56"/>
  <c r="CJ57"/>
  <c r="CJ58"/>
  <c r="CJ59"/>
  <c r="CJ60"/>
  <c r="CJ61"/>
  <c r="CJ62"/>
  <c r="CJ63"/>
  <c r="CJ64"/>
  <c r="CJ65"/>
  <c r="CJ66"/>
  <c r="CJ67"/>
  <c r="CJ68"/>
  <c r="CJ69"/>
  <c r="CJ70"/>
  <c r="CJ71"/>
  <c r="CJ74"/>
  <c r="CJ75"/>
  <c r="CJ76"/>
  <c r="CJ77"/>
  <c r="CJ78"/>
  <c r="CJ79"/>
  <c r="CJ80"/>
  <c r="CJ81"/>
  <c r="CJ82"/>
  <c r="CJ83"/>
  <c r="CJ84"/>
  <c r="CJ85"/>
  <c r="CI11"/>
  <c r="CI12"/>
  <c r="CI13"/>
  <c r="CI14"/>
  <c r="CI15"/>
  <c r="CI16"/>
  <c r="CI17"/>
  <c r="CI18"/>
  <c r="CI19"/>
  <c r="CI20"/>
  <c r="CI21"/>
  <c r="CI22"/>
  <c r="CI23"/>
  <c r="CI24"/>
  <c r="CI25"/>
  <c r="CI26"/>
  <c r="CI27"/>
  <c r="CI28"/>
  <c r="CI29"/>
  <c r="CI30"/>
  <c r="CI31"/>
  <c r="CI32"/>
  <c r="CI33"/>
  <c r="CI34"/>
  <c r="CI35"/>
  <c r="CI36"/>
  <c r="CI37"/>
  <c r="CI38"/>
  <c r="CI39"/>
  <c r="CI40"/>
  <c r="CI41"/>
  <c r="CI42"/>
  <c r="CI43"/>
  <c r="CI44"/>
  <c r="CI45"/>
  <c r="CI46"/>
  <c r="CI47"/>
  <c r="CI48"/>
  <c r="CI49"/>
  <c r="CI50"/>
  <c r="CI51"/>
  <c r="CI52"/>
  <c r="CI53"/>
  <c r="CI54"/>
  <c r="CI55"/>
  <c r="CI56"/>
  <c r="CI57"/>
  <c r="CI58"/>
  <c r="CI59"/>
  <c r="CI60"/>
  <c r="CI61"/>
  <c r="CI62"/>
  <c r="CI63"/>
  <c r="CI64"/>
  <c r="CI65"/>
  <c r="CI66"/>
  <c r="CI67"/>
  <c r="CI68"/>
  <c r="CI69"/>
  <c r="CI70"/>
  <c r="CI71"/>
  <c r="CI74"/>
  <c r="CI75"/>
  <c r="CI76"/>
  <c r="CI77"/>
  <c r="CI78"/>
  <c r="CI79"/>
  <c r="CI80"/>
  <c r="CI81"/>
  <c r="CI82"/>
  <c r="CI83"/>
  <c r="CI84"/>
  <c r="CI85"/>
  <c r="CH11"/>
  <c r="CH12"/>
  <c r="CH13"/>
  <c r="CH14"/>
  <c r="CH15"/>
  <c r="CH16"/>
  <c r="CH17"/>
  <c r="CH18"/>
  <c r="CH19"/>
  <c r="CH20"/>
  <c r="CH21"/>
  <c r="CH22"/>
  <c r="CH23"/>
  <c r="CH24"/>
  <c r="CH25"/>
  <c r="CH26"/>
  <c r="CH27"/>
  <c r="CH28"/>
  <c r="CH29"/>
  <c r="CH30"/>
  <c r="CH31"/>
  <c r="CH32"/>
  <c r="CH33"/>
  <c r="CH34"/>
  <c r="CH35"/>
  <c r="CH36"/>
  <c r="CH37"/>
  <c r="CH38"/>
  <c r="CH39"/>
  <c r="CH40"/>
  <c r="CH41"/>
  <c r="CH42"/>
  <c r="CH43"/>
  <c r="CH44"/>
  <c r="CH45"/>
  <c r="CH46"/>
  <c r="CH47"/>
  <c r="CH48"/>
  <c r="CH49"/>
  <c r="CH50"/>
  <c r="CH51"/>
  <c r="CH52"/>
  <c r="CH53"/>
  <c r="CH54"/>
  <c r="CH55"/>
  <c r="CH56"/>
  <c r="CH57"/>
  <c r="CH58"/>
  <c r="CH59"/>
  <c r="CH60"/>
  <c r="CH61"/>
  <c r="CH62"/>
  <c r="CH63"/>
  <c r="CH64"/>
  <c r="CH65"/>
  <c r="CH66"/>
  <c r="CH67"/>
  <c r="CH68"/>
  <c r="CH69"/>
  <c r="CH70"/>
  <c r="CH71"/>
  <c r="CH74"/>
  <c r="CH75"/>
  <c r="CH76"/>
  <c r="CH77"/>
  <c r="CH78"/>
  <c r="CH79"/>
  <c r="CH80"/>
  <c r="CH81"/>
  <c r="CH82"/>
  <c r="CH83"/>
  <c r="CH84"/>
  <c r="CH85"/>
  <c r="CF11"/>
  <c r="CF12"/>
  <c r="CF13"/>
  <c r="CF14"/>
  <c r="CF15"/>
  <c r="CF16"/>
  <c r="CF17"/>
  <c r="CF18"/>
  <c r="CF19"/>
  <c r="CF20"/>
  <c r="CF21"/>
  <c r="CF22"/>
  <c r="CF23"/>
  <c r="CF24"/>
  <c r="CF25"/>
  <c r="CF26"/>
  <c r="CF27"/>
  <c r="CF28"/>
  <c r="CF29"/>
  <c r="CF30"/>
  <c r="CF31"/>
  <c r="CF32"/>
  <c r="CF33"/>
  <c r="CF34"/>
  <c r="CF35"/>
  <c r="CF36"/>
  <c r="CF37"/>
  <c r="CF38"/>
  <c r="CF39"/>
  <c r="CF40"/>
  <c r="CF41"/>
  <c r="CF42"/>
  <c r="CF43"/>
  <c r="CF44"/>
  <c r="CF45"/>
  <c r="CF46"/>
  <c r="CF47"/>
  <c r="CF48"/>
  <c r="CF49"/>
  <c r="CF50"/>
  <c r="CF51"/>
  <c r="CF52"/>
  <c r="CF53"/>
  <c r="CF54"/>
  <c r="CF55"/>
  <c r="CF56"/>
  <c r="CF57"/>
  <c r="CF58"/>
  <c r="CF59"/>
  <c r="CF60"/>
  <c r="CF61"/>
  <c r="CF62"/>
  <c r="CF63"/>
  <c r="CF64"/>
  <c r="CF65"/>
  <c r="CF66"/>
  <c r="CF67"/>
  <c r="CF68"/>
  <c r="CF69"/>
  <c r="CF70"/>
  <c r="CF71"/>
  <c r="CF74"/>
  <c r="CF75"/>
  <c r="CF76"/>
  <c r="CF77"/>
  <c r="CF78"/>
  <c r="CF79"/>
  <c r="CF80"/>
  <c r="CF81"/>
  <c r="CF82"/>
  <c r="CF83"/>
  <c r="CF84"/>
  <c r="CF85"/>
  <c r="CE11"/>
  <c r="CE12"/>
  <c r="CE13"/>
  <c r="CE14"/>
  <c r="CE15"/>
  <c r="CE16"/>
  <c r="CE17"/>
  <c r="CE18"/>
  <c r="CE19"/>
  <c r="CE20"/>
  <c r="CE21"/>
  <c r="CE22"/>
  <c r="CE23"/>
  <c r="CE24"/>
  <c r="CE25"/>
  <c r="CE26"/>
  <c r="CE27"/>
  <c r="CE28"/>
  <c r="CE29"/>
  <c r="CE30"/>
  <c r="CE31"/>
  <c r="CE32"/>
  <c r="CE33"/>
  <c r="CE34"/>
  <c r="CE35"/>
  <c r="CE36"/>
  <c r="CE37"/>
  <c r="CE38"/>
  <c r="CE39"/>
  <c r="CE40"/>
  <c r="CE41"/>
  <c r="CE42"/>
  <c r="CE43"/>
  <c r="CE44"/>
  <c r="CE45"/>
  <c r="CE46"/>
  <c r="CE47"/>
  <c r="CE48"/>
  <c r="CE49"/>
  <c r="CE50"/>
  <c r="CE51"/>
  <c r="CE52"/>
  <c r="CE53"/>
  <c r="CE54"/>
  <c r="CE55"/>
  <c r="CE56"/>
  <c r="CE57"/>
  <c r="CE58"/>
  <c r="CE59"/>
  <c r="CE60"/>
  <c r="CE61"/>
  <c r="CE62"/>
  <c r="CE63"/>
  <c r="CE64"/>
  <c r="CE65"/>
  <c r="CE66"/>
  <c r="CE67"/>
  <c r="CE68"/>
  <c r="CE69"/>
  <c r="CE70"/>
  <c r="CE71"/>
  <c r="CE74"/>
  <c r="CE75"/>
  <c r="CE76"/>
  <c r="CE77"/>
  <c r="CE78"/>
  <c r="CE79"/>
  <c r="CE80"/>
  <c r="CE81"/>
  <c r="CE82"/>
  <c r="CE83"/>
  <c r="CE84"/>
  <c r="CE85"/>
  <c r="CC11"/>
  <c r="CC12"/>
  <c r="CC13"/>
  <c r="CC14"/>
  <c r="CC15"/>
  <c r="CC16"/>
  <c r="CC17"/>
  <c r="CC18"/>
  <c r="CC19"/>
  <c r="CC20"/>
  <c r="CC21"/>
  <c r="CC22"/>
  <c r="CC23"/>
  <c r="CC24"/>
  <c r="CC25"/>
  <c r="CC26"/>
  <c r="CC27"/>
  <c r="CC28"/>
  <c r="CC29"/>
  <c r="CC30"/>
  <c r="CC31"/>
  <c r="CC32"/>
  <c r="CC33"/>
  <c r="CC34"/>
  <c r="CC35"/>
  <c r="CC36"/>
  <c r="CC37"/>
  <c r="CC38"/>
  <c r="CC39"/>
  <c r="CC40"/>
  <c r="CC41"/>
  <c r="CC42"/>
  <c r="CC43"/>
  <c r="CC44"/>
  <c r="CC45"/>
  <c r="CC46"/>
  <c r="CC47"/>
  <c r="CC48"/>
  <c r="CC49"/>
  <c r="CC50"/>
  <c r="CC51"/>
  <c r="CC52"/>
  <c r="CC53"/>
  <c r="CC54"/>
  <c r="CC55"/>
  <c r="CC56"/>
  <c r="CC57"/>
  <c r="CC58"/>
  <c r="CC59"/>
  <c r="CC60"/>
  <c r="CC61"/>
  <c r="CC62"/>
  <c r="CC63"/>
  <c r="CC64"/>
  <c r="CC65"/>
  <c r="CC66"/>
  <c r="CC67"/>
  <c r="CC68"/>
  <c r="CC69"/>
  <c r="CC70"/>
  <c r="CC71"/>
  <c r="CC74"/>
  <c r="CC75"/>
  <c r="CC76"/>
  <c r="CC77"/>
  <c r="CC78"/>
  <c r="CC79"/>
  <c r="CC80"/>
  <c r="CC81"/>
  <c r="CC82"/>
  <c r="CC83"/>
  <c r="CC84"/>
  <c r="CC85"/>
  <c r="CC10"/>
  <c r="CA11"/>
  <c r="CA12"/>
  <c r="CA13"/>
  <c r="CA14"/>
  <c r="CA15"/>
  <c r="CA16"/>
  <c r="CA17"/>
  <c r="CA18"/>
  <c r="CA19"/>
  <c r="CA20"/>
  <c r="CA21"/>
  <c r="CA22"/>
  <c r="CA23"/>
  <c r="CA24"/>
  <c r="CA25"/>
  <c r="CA26"/>
  <c r="CA27"/>
  <c r="CA28"/>
  <c r="CA29"/>
  <c r="CA30"/>
  <c r="CA31"/>
  <c r="CA32"/>
  <c r="CA33"/>
  <c r="CA34"/>
  <c r="CA35"/>
  <c r="CA36"/>
  <c r="CA37"/>
  <c r="CA38"/>
  <c r="CA39"/>
  <c r="CA40"/>
  <c r="CA41"/>
  <c r="CA42"/>
  <c r="CA43"/>
  <c r="CA44"/>
  <c r="CA45"/>
  <c r="CA46"/>
  <c r="CA47"/>
  <c r="CA48"/>
  <c r="CA49"/>
  <c r="CA50"/>
  <c r="CA51"/>
  <c r="CA52"/>
  <c r="CA53"/>
  <c r="CA54"/>
  <c r="CA55"/>
  <c r="CA56"/>
  <c r="CA57"/>
  <c r="CA58"/>
  <c r="CA59"/>
  <c r="CA60"/>
  <c r="CA61"/>
  <c r="CA62"/>
  <c r="CA63"/>
  <c r="CA64"/>
  <c r="CA65"/>
  <c r="CA66"/>
  <c r="CA67"/>
  <c r="CA68"/>
  <c r="CA69"/>
  <c r="CA70"/>
  <c r="CA71"/>
  <c r="CA74"/>
  <c r="CA75"/>
  <c r="CA76"/>
  <c r="CA77"/>
  <c r="CA78"/>
  <c r="CA79"/>
  <c r="CA80"/>
  <c r="CA81"/>
  <c r="CA82"/>
  <c r="CA83"/>
  <c r="CA84"/>
  <c r="CA85"/>
  <c r="BZ28"/>
  <c r="BZ29"/>
  <c r="BZ30"/>
  <c r="BZ31"/>
  <c r="BZ32"/>
  <c r="BZ33"/>
  <c r="BZ34"/>
  <c r="BZ35"/>
  <c r="BZ36"/>
  <c r="BZ37"/>
  <c r="BZ38"/>
  <c r="BZ39"/>
  <c r="BZ40"/>
  <c r="BZ41"/>
  <c r="BZ42"/>
  <c r="BZ43"/>
  <c r="BZ44"/>
  <c r="BZ45"/>
  <c r="BZ46"/>
  <c r="BZ47"/>
  <c r="BZ48"/>
  <c r="BZ49"/>
  <c r="BZ50"/>
  <c r="BZ51"/>
  <c r="BZ52"/>
  <c r="BZ53"/>
  <c r="BZ54"/>
  <c r="BZ55"/>
  <c r="BZ56"/>
  <c r="BZ57"/>
  <c r="BZ58"/>
  <c r="BZ59"/>
  <c r="BZ60"/>
  <c r="BZ61"/>
  <c r="BZ62"/>
  <c r="BZ63"/>
  <c r="BZ64"/>
  <c r="BZ65"/>
  <c r="BZ66"/>
  <c r="BZ67"/>
  <c r="BZ68"/>
  <c r="BZ69"/>
  <c r="BZ70"/>
  <c r="BZ71"/>
  <c r="BZ74"/>
  <c r="BZ75"/>
  <c r="BZ76"/>
  <c r="BZ77"/>
  <c r="BZ78"/>
  <c r="BZ79"/>
  <c r="BZ80"/>
  <c r="BZ81"/>
  <c r="BZ82"/>
  <c r="BZ83"/>
  <c r="BZ84"/>
  <c r="BZ85"/>
  <c r="BZ14"/>
  <c r="BZ15"/>
  <c r="BZ16"/>
  <c r="BZ17"/>
  <c r="BZ18"/>
  <c r="BZ19"/>
  <c r="BZ20"/>
  <c r="BZ21"/>
  <c r="BZ22"/>
  <c r="BZ23"/>
  <c r="BZ24"/>
  <c r="BZ25"/>
  <c r="BZ26"/>
  <c r="BZ27"/>
  <c r="BZ11"/>
  <c r="BZ12"/>
  <c r="BZ13"/>
  <c r="CX10"/>
  <c r="CW10"/>
  <c r="CV10"/>
  <c r="CU10"/>
  <c r="CS10"/>
  <c r="CR10"/>
  <c r="CQ10"/>
  <c r="CP10"/>
  <c r="CN10"/>
  <c r="CM10"/>
  <c r="CK10"/>
  <c r="CJ10"/>
  <c r="CI10"/>
  <c r="CH10"/>
  <c r="CF10"/>
  <c r="CE10"/>
  <c r="CA10"/>
  <c r="BZ10"/>
  <c r="E11" l="1"/>
  <c r="V11" s="1"/>
  <c r="E12"/>
  <c r="AY12" s="1"/>
  <c r="E13"/>
  <c r="F13" s="1"/>
  <c r="E14"/>
  <c r="E15"/>
  <c r="E16"/>
  <c r="AY16" s="1"/>
  <c r="E17"/>
  <c r="E18"/>
  <c r="E19"/>
  <c r="E20"/>
  <c r="AY20" s="1"/>
  <c r="E21"/>
  <c r="E22"/>
  <c r="AY22" s="1"/>
  <c r="E23"/>
  <c r="AY23" s="1"/>
  <c r="E24"/>
  <c r="AY24" s="1"/>
  <c r="E25"/>
  <c r="AY25" s="1"/>
  <c r="E26"/>
  <c r="AY26" s="1"/>
  <c r="E27"/>
  <c r="AY27" s="1"/>
  <c r="E28"/>
  <c r="AY28" s="1"/>
  <c r="E29"/>
  <c r="AY29" s="1"/>
  <c r="E30"/>
  <c r="AY30" s="1"/>
  <c r="E31"/>
  <c r="AY31" s="1"/>
  <c r="E32"/>
  <c r="AY32" s="1"/>
  <c r="E33"/>
  <c r="AY33" s="1"/>
  <c r="E34"/>
  <c r="AY34" s="1"/>
  <c r="E35"/>
  <c r="AY35" s="1"/>
  <c r="E36"/>
  <c r="AY36" s="1"/>
  <c r="E37"/>
  <c r="AY37" s="1"/>
  <c r="E38"/>
  <c r="AY38" s="1"/>
  <c r="E39"/>
  <c r="AY39" s="1"/>
  <c r="E40"/>
  <c r="AY40" s="1"/>
  <c r="E41"/>
  <c r="AY41" s="1"/>
  <c r="E42"/>
  <c r="AY42" s="1"/>
  <c r="E43"/>
  <c r="V43" s="1"/>
  <c r="E44"/>
  <c r="E45"/>
  <c r="E46"/>
  <c r="AY46" s="1"/>
  <c r="E47"/>
  <c r="V47" s="1"/>
  <c r="E48"/>
  <c r="AY48" s="1"/>
  <c r="E49"/>
  <c r="AY49" s="1"/>
  <c r="E50"/>
  <c r="AY50" s="1"/>
  <c r="E51"/>
  <c r="AY51" s="1"/>
  <c r="E52"/>
  <c r="AY52" s="1"/>
  <c r="E53"/>
  <c r="AY53" s="1"/>
  <c r="E54"/>
  <c r="E55"/>
  <c r="AY55" s="1"/>
  <c r="E56"/>
  <c r="AY56" s="1"/>
  <c r="E57"/>
  <c r="AY57" s="1"/>
  <c r="E58"/>
  <c r="E59"/>
  <c r="AY59" s="1"/>
  <c r="E60"/>
  <c r="AY60" s="1"/>
  <c r="E61"/>
  <c r="AY61" s="1"/>
  <c r="E62"/>
  <c r="AY62" s="1"/>
  <c r="E63"/>
  <c r="AY63" s="1"/>
  <c r="E64"/>
  <c r="AY64" s="1"/>
  <c r="E65"/>
  <c r="AY65" s="1"/>
  <c r="E66"/>
  <c r="E67"/>
  <c r="AY67" s="1"/>
  <c r="E68"/>
  <c r="E69"/>
  <c r="AY69" s="1"/>
  <c r="E70"/>
  <c r="E71"/>
  <c r="AY71" s="1"/>
  <c r="E74"/>
  <c r="AY74" s="1"/>
  <c r="E75"/>
  <c r="AY75" s="1"/>
  <c r="E76"/>
  <c r="AY76" s="1"/>
  <c r="E77"/>
  <c r="AY77" s="1"/>
  <c r="E78"/>
  <c r="AY78" s="1"/>
  <c r="E79"/>
  <c r="AY79" s="1"/>
  <c r="E80"/>
  <c r="AY80" s="1"/>
  <c r="E81"/>
  <c r="AY81" s="1"/>
  <c r="E82"/>
  <c r="AY82" s="1"/>
  <c r="E83"/>
  <c r="AY83" s="1"/>
  <c r="E84"/>
  <c r="AY84" s="1"/>
  <c r="E85"/>
  <c r="AY85" s="1"/>
  <c r="I11"/>
  <c r="I12"/>
  <c r="J12" s="1"/>
  <c r="I13"/>
  <c r="I14"/>
  <c r="J14" s="1"/>
  <c r="I15"/>
  <c r="I16"/>
  <c r="V16" s="1"/>
  <c r="I17"/>
  <c r="I18"/>
  <c r="I19"/>
  <c r="I20"/>
  <c r="V20" s="1"/>
  <c r="I21"/>
  <c r="I22"/>
  <c r="I23"/>
  <c r="I24"/>
  <c r="I25"/>
  <c r="I26"/>
  <c r="I27"/>
  <c r="I28"/>
  <c r="I29"/>
  <c r="I30"/>
  <c r="V30" s="1"/>
  <c r="I31"/>
  <c r="I32"/>
  <c r="I33"/>
  <c r="I34"/>
  <c r="I35"/>
  <c r="I36"/>
  <c r="V36" s="1"/>
  <c r="I37"/>
  <c r="I38"/>
  <c r="I39"/>
  <c r="I40"/>
  <c r="V40" s="1"/>
  <c r="I41"/>
  <c r="I42"/>
  <c r="I43"/>
  <c r="I44"/>
  <c r="I45"/>
  <c r="I46"/>
  <c r="I47"/>
  <c r="I48"/>
  <c r="I49"/>
  <c r="I50"/>
  <c r="I51"/>
  <c r="I52"/>
  <c r="V52" s="1"/>
  <c r="I53"/>
  <c r="I54"/>
  <c r="I55"/>
  <c r="I56"/>
  <c r="J56" s="1"/>
  <c r="I57"/>
  <c r="I58"/>
  <c r="I59"/>
  <c r="I60"/>
  <c r="J60" s="1"/>
  <c r="I61"/>
  <c r="I62"/>
  <c r="J62" s="1"/>
  <c r="I63"/>
  <c r="I64"/>
  <c r="I65"/>
  <c r="I66"/>
  <c r="V66" s="1"/>
  <c r="I67"/>
  <c r="I68"/>
  <c r="I69"/>
  <c r="I70"/>
  <c r="I71"/>
  <c r="I74"/>
  <c r="I75"/>
  <c r="I76"/>
  <c r="I77"/>
  <c r="I78"/>
  <c r="V78" s="1"/>
  <c r="I79"/>
  <c r="I80"/>
  <c r="J80" s="1"/>
  <c r="I81"/>
  <c r="I82"/>
  <c r="J82" s="1"/>
  <c r="I83"/>
  <c r="I84"/>
  <c r="J84" s="1"/>
  <c r="I85"/>
  <c r="O11"/>
  <c r="P11" s="1"/>
  <c r="O12"/>
  <c r="O13"/>
  <c r="P13" s="1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P59" s="1"/>
  <c r="O60"/>
  <c r="O61"/>
  <c r="O62"/>
  <c r="O63"/>
  <c r="O64"/>
  <c r="O65"/>
  <c r="O66"/>
  <c r="O67"/>
  <c r="O68"/>
  <c r="O69"/>
  <c r="O70"/>
  <c r="O71"/>
  <c r="O74"/>
  <c r="O75"/>
  <c r="O76"/>
  <c r="O77"/>
  <c r="O78"/>
  <c r="O79"/>
  <c r="P79" s="1"/>
  <c r="O80"/>
  <c r="O81"/>
  <c r="P81" s="1"/>
  <c r="O82"/>
  <c r="O83"/>
  <c r="P83" s="1"/>
  <c r="O84"/>
  <c r="O85"/>
  <c r="P85" s="1"/>
  <c r="V13"/>
  <c r="V17"/>
  <c r="V21"/>
  <c r="V26"/>
  <c r="V28"/>
  <c r="V31"/>
  <c r="V38"/>
  <c r="V41"/>
  <c r="V45"/>
  <c r="V51"/>
  <c r="V54"/>
  <c r="V59"/>
  <c r="V64"/>
  <c r="V68"/>
  <c r="V76"/>
  <c r="V82"/>
  <c r="V85"/>
  <c r="W11"/>
  <c r="W12"/>
  <c r="W13"/>
  <c r="W14"/>
  <c r="X14" s="1"/>
  <c r="W15"/>
  <c r="W16"/>
  <c r="W17"/>
  <c r="W18"/>
  <c r="W19"/>
  <c r="W20"/>
  <c r="W21"/>
  <c r="W22"/>
  <c r="W23"/>
  <c r="W24"/>
  <c r="W25"/>
  <c r="W26"/>
  <c r="W27"/>
  <c r="W28"/>
  <c r="X28" s="1"/>
  <c r="W29"/>
  <c r="W30"/>
  <c r="W31"/>
  <c r="W32"/>
  <c r="W33"/>
  <c r="W34"/>
  <c r="W35"/>
  <c r="W36"/>
  <c r="X36" s="1"/>
  <c r="W37"/>
  <c r="W38"/>
  <c r="W39"/>
  <c r="W40"/>
  <c r="W41"/>
  <c r="W42"/>
  <c r="X42" s="1"/>
  <c r="W43"/>
  <c r="W44"/>
  <c r="W45"/>
  <c r="W46"/>
  <c r="X46" s="1"/>
  <c r="W47"/>
  <c r="W48"/>
  <c r="W49"/>
  <c r="W50"/>
  <c r="X50" s="1"/>
  <c r="W51"/>
  <c r="W52"/>
  <c r="W53"/>
  <c r="W54"/>
  <c r="W55"/>
  <c r="W56"/>
  <c r="X56" s="1"/>
  <c r="W57"/>
  <c r="W58"/>
  <c r="W59"/>
  <c r="W60"/>
  <c r="W61"/>
  <c r="W62"/>
  <c r="X62" s="1"/>
  <c r="W63"/>
  <c r="W64"/>
  <c r="X64" s="1"/>
  <c r="W65"/>
  <c r="W66"/>
  <c r="W67"/>
  <c r="W68"/>
  <c r="X68" s="1"/>
  <c r="W69"/>
  <c r="W70"/>
  <c r="X70" s="1"/>
  <c r="W71"/>
  <c r="W74"/>
  <c r="AO74" s="1"/>
  <c r="W75"/>
  <c r="W76"/>
  <c r="X76" s="1"/>
  <c r="W77"/>
  <c r="W78"/>
  <c r="W79"/>
  <c r="W80"/>
  <c r="X80" s="1"/>
  <c r="W81"/>
  <c r="W82"/>
  <c r="W83"/>
  <c r="W84"/>
  <c r="AO84" s="1"/>
  <c r="W85"/>
  <c r="AA11"/>
  <c r="AB11" s="1"/>
  <c r="AA12"/>
  <c r="AA13"/>
  <c r="AA14"/>
  <c r="AA15"/>
  <c r="AA16"/>
  <c r="AA17"/>
  <c r="AB17" s="1"/>
  <c r="AA18"/>
  <c r="AA19"/>
  <c r="AA20"/>
  <c r="AA21"/>
  <c r="AB21" s="1"/>
  <c r="AA22"/>
  <c r="AA23"/>
  <c r="AA24"/>
  <c r="AA25"/>
  <c r="AB25" s="1"/>
  <c r="AA26"/>
  <c r="AB26" s="1"/>
  <c r="AA27"/>
  <c r="AB27" s="1"/>
  <c r="AA28"/>
  <c r="AA29"/>
  <c r="AB29" s="1"/>
  <c r="AA30"/>
  <c r="AA31"/>
  <c r="AA32"/>
  <c r="AA33"/>
  <c r="AB33" s="1"/>
  <c r="AA34"/>
  <c r="AB34" s="1"/>
  <c r="AA35"/>
  <c r="AO35" s="1"/>
  <c r="AA36"/>
  <c r="AB36" s="1"/>
  <c r="AA37"/>
  <c r="AB37" s="1"/>
  <c r="AA38"/>
  <c r="AA39"/>
  <c r="AB39" s="1"/>
  <c r="AA40"/>
  <c r="AB40" s="1"/>
  <c r="AA41"/>
  <c r="AB41" s="1"/>
  <c r="AA42"/>
  <c r="AB42" s="1"/>
  <c r="AA43"/>
  <c r="AB43" s="1"/>
  <c r="AA44"/>
  <c r="AA45"/>
  <c r="AA46"/>
  <c r="AA47"/>
  <c r="AB47" s="1"/>
  <c r="AA48"/>
  <c r="AA49"/>
  <c r="AO49" s="1"/>
  <c r="AA50"/>
  <c r="AA51"/>
  <c r="AA52"/>
  <c r="AB52" s="1"/>
  <c r="AA53"/>
  <c r="AO53" s="1"/>
  <c r="AA54"/>
  <c r="AA55"/>
  <c r="AA56"/>
  <c r="AA57"/>
  <c r="AB57" s="1"/>
  <c r="AA58"/>
  <c r="AA59"/>
  <c r="AB59" s="1"/>
  <c r="AA60"/>
  <c r="AA61"/>
  <c r="AA62"/>
  <c r="AA63"/>
  <c r="AB63" s="1"/>
  <c r="AA64"/>
  <c r="AA65"/>
  <c r="AB65" s="1"/>
  <c r="AA66"/>
  <c r="AA67"/>
  <c r="AA68"/>
  <c r="AB68" s="1"/>
  <c r="AA69"/>
  <c r="AA70"/>
  <c r="AA71"/>
  <c r="AB71" s="1"/>
  <c r="AA74"/>
  <c r="AA75"/>
  <c r="AA76"/>
  <c r="AA77"/>
  <c r="AB77" s="1"/>
  <c r="AA78"/>
  <c r="AA79"/>
  <c r="AA80"/>
  <c r="AA81"/>
  <c r="AB81" s="1"/>
  <c r="AA82"/>
  <c r="AA83"/>
  <c r="AA84"/>
  <c r="AA85"/>
  <c r="AG11"/>
  <c r="AH11" s="1"/>
  <c r="AG12"/>
  <c r="AH12" s="1"/>
  <c r="AG13"/>
  <c r="AH13" s="1"/>
  <c r="AG14"/>
  <c r="AH14" s="1"/>
  <c r="AG15"/>
  <c r="AG16"/>
  <c r="AG17"/>
  <c r="AH17" s="1"/>
  <c r="AG18"/>
  <c r="AH18" s="1"/>
  <c r="AG19"/>
  <c r="AH19" s="1"/>
  <c r="AG20"/>
  <c r="AG21"/>
  <c r="AH21" s="1"/>
  <c r="AG22"/>
  <c r="AH22" s="1"/>
  <c r="AG23"/>
  <c r="AH23" s="1"/>
  <c r="AG24"/>
  <c r="AH24" s="1"/>
  <c r="AG25"/>
  <c r="AG26"/>
  <c r="AH26" s="1"/>
  <c r="AG27"/>
  <c r="AG28"/>
  <c r="AH28" s="1"/>
  <c r="AG29"/>
  <c r="AG30"/>
  <c r="AG31"/>
  <c r="AG32"/>
  <c r="AH32" s="1"/>
  <c r="AG33"/>
  <c r="AG34"/>
  <c r="AG35"/>
  <c r="AG36"/>
  <c r="AG37"/>
  <c r="AG38"/>
  <c r="AH38" s="1"/>
  <c r="AG39"/>
  <c r="AG40"/>
  <c r="AG41"/>
  <c r="AG42"/>
  <c r="AG43"/>
  <c r="AH43" s="1"/>
  <c r="AG44"/>
  <c r="AH44" s="1"/>
  <c r="AG45"/>
  <c r="AG46"/>
  <c r="AG47"/>
  <c r="AH47" s="1"/>
  <c r="AG48"/>
  <c r="AH48" s="1"/>
  <c r="AG49"/>
  <c r="AG50"/>
  <c r="AH50" s="1"/>
  <c r="AG51"/>
  <c r="AG52"/>
  <c r="AG53"/>
  <c r="AH53" s="1"/>
  <c r="AG54"/>
  <c r="AG55"/>
  <c r="AG56"/>
  <c r="AG57"/>
  <c r="AH57" s="1"/>
  <c r="AG58"/>
  <c r="AG59"/>
  <c r="AG60"/>
  <c r="AH60" s="1"/>
  <c r="AG61"/>
  <c r="AG62"/>
  <c r="AH62" s="1"/>
  <c r="AG63"/>
  <c r="AG64"/>
  <c r="AH64" s="1"/>
  <c r="AG65"/>
  <c r="AG66"/>
  <c r="AG67"/>
  <c r="AH67" s="1"/>
  <c r="AG68"/>
  <c r="AG69"/>
  <c r="AH69" s="1"/>
  <c r="AG70"/>
  <c r="AO70" s="1"/>
  <c r="AG71"/>
  <c r="AG74"/>
  <c r="AG75"/>
  <c r="AG76"/>
  <c r="AH76" s="1"/>
  <c r="AG77"/>
  <c r="AG78"/>
  <c r="AG79"/>
  <c r="AG80"/>
  <c r="AH80" s="1"/>
  <c r="AG81"/>
  <c r="AG82"/>
  <c r="AG83"/>
  <c r="AG84"/>
  <c r="AG85"/>
  <c r="AO34"/>
  <c r="AO42"/>
  <c r="AO50"/>
  <c r="AO62"/>
  <c r="AO80"/>
  <c r="X24"/>
  <c r="X25"/>
  <c r="X26"/>
  <c r="X27"/>
  <c r="AH27"/>
  <c r="AB28"/>
  <c r="X29"/>
  <c r="X30"/>
  <c r="AB30"/>
  <c r="AH30"/>
  <c r="X31"/>
  <c r="AB31"/>
  <c r="AH31"/>
  <c r="X32"/>
  <c r="AH34"/>
  <c r="AH35"/>
  <c r="AH36"/>
  <c r="AB38"/>
  <c r="X39"/>
  <c r="AH40"/>
  <c r="AH41"/>
  <c r="AH42"/>
  <c r="X44"/>
  <c r="AB45"/>
  <c r="AH46"/>
  <c r="X48"/>
  <c r="X49"/>
  <c r="AH49"/>
  <c r="AB50"/>
  <c r="AB51"/>
  <c r="X53"/>
  <c r="AB53"/>
  <c r="AB54"/>
  <c r="AH54"/>
  <c r="X55"/>
  <c r="AB55"/>
  <c r="AH56"/>
  <c r="X58"/>
  <c r="AB58"/>
  <c r="AH58"/>
  <c r="X60"/>
  <c r="X61"/>
  <c r="AB61"/>
  <c r="AB62"/>
  <c r="X63"/>
  <c r="AH63"/>
  <c r="AB64"/>
  <c r="X65"/>
  <c r="X66"/>
  <c r="AB66"/>
  <c r="AH66"/>
  <c r="X67"/>
  <c r="AB67"/>
  <c r="AH68"/>
  <c r="X69"/>
  <c r="AB69"/>
  <c r="AB70"/>
  <c r="X71"/>
  <c r="X74"/>
  <c r="AB74"/>
  <c r="AH74"/>
  <c r="X75"/>
  <c r="AB75"/>
  <c r="AB76"/>
  <c r="X77"/>
  <c r="X78"/>
  <c r="AB78"/>
  <c r="AH78"/>
  <c r="X79"/>
  <c r="AB79"/>
  <c r="AB80"/>
  <c r="X81"/>
  <c r="X82"/>
  <c r="AB82"/>
  <c r="AH82"/>
  <c r="X83"/>
  <c r="AB83"/>
  <c r="AH83"/>
  <c r="X84"/>
  <c r="AB84"/>
  <c r="AH84"/>
  <c r="X85"/>
  <c r="AB85"/>
  <c r="AH85"/>
  <c r="AB23"/>
  <c r="X22"/>
  <c r="AH20"/>
  <c r="AB20"/>
  <c r="AB19"/>
  <c r="X18"/>
  <c r="AH16"/>
  <c r="AH15"/>
  <c r="AB15"/>
  <c r="AB14"/>
  <c r="AB13"/>
  <c r="AB12"/>
  <c r="AG10"/>
  <c r="AA10"/>
  <c r="W10"/>
  <c r="O10"/>
  <c r="I10"/>
  <c r="E10"/>
  <c r="AY10" s="1"/>
  <c r="J66"/>
  <c r="F66"/>
  <c r="J70"/>
  <c r="F70"/>
  <c r="F56"/>
  <c r="F57"/>
  <c r="J57"/>
  <c r="P57"/>
  <c r="F58"/>
  <c r="J58"/>
  <c r="J59"/>
  <c r="F60"/>
  <c r="F61"/>
  <c r="J61"/>
  <c r="F62"/>
  <c r="F63"/>
  <c r="J63"/>
  <c r="P63"/>
  <c r="F64"/>
  <c r="J64"/>
  <c r="P64"/>
  <c r="F65"/>
  <c r="J65"/>
  <c r="P66"/>
  <c r="J67"/>
  <c r="F68"/>
  <c r="J68"/>
  <c r="P68"/>
  <c r="F69"/>
  <c r="J69"/>
  <c r="P69"/>
  <c r="J71"/>
  <c r="F74"/>
  <c r="J74"/>
  <c r="J75"/>
  <c r="F76"/>
  <c r="J76"/>
  <c r="P76"/>
  <c r="F77"/>
  <c r="J77"/>
  <c r="F78"/>
  <c r="P78"/>
  <c r="J79"/>
  <c r="F80"/>
  <c r="P80"/>
  <c r="J81"/>
  <c r="F82"/>
  <c r="P82"/>
  <c r="J83"/>
  <c r="F84"/>
  <c r="P84"/>
  <c r="J85"/>
  <c r="P55"/>
  <c r="J55"/>
  <c r="F55"/>
  <c r="P54"/>
  <c r="J54"/>
  <c r="F54"/>
  <c r="P53"/>
  <c r="J53"/>
  <c r="F53"/>
  <c r="P52"/>
  <c r="J52"/>
  <c r="F52"/>
  <c r="P51"/>
  <c r="J51"/>
  <c r="F51"/>
  <c r="P50"/>
  <c r="J50"/>
  <c r="F50"/>
  <c r="P49"/>
  <c r="J49"/>
  <c r="F49"/>
  <c r="P48"/>
  <c r="J48"/>
  <c r="F48"/>
  <c r="P47"/>
  <c r="J47"/>
  <c r="F47"/>
  <c r="P46"/>
  <c r="J46"/>
  <c r="F46"/>
  <c r="P45"/>
  <c r="J45"/>
  <c r="F45"/>
  <c r="P44"/>
  <c r="J44"/>
  <c r="F44"/>
  <c r="P43"/>
  <c r="J43"/>
  <c r="F43"/>
  <c r="P42"/>
  <c r="J42"/>
  <c r="F42"/>
  <c r="P41"/>
  <c r="J41"/>
  <c r="F41"/>
  <c r="P40"/>
  <c r="J40"/>
  <c r="F40"/>
  <c r="P39"/>
  <c r="J39"/>
  <c r="F39"/>
  <c r="P38"/>
  <c r="J38"/>
  <c r="F38"/>
  <c r="P37"/>
  <c r="J37"/>
  <c r="F37"/>
  <c r="P36"/>
  <c r="J36"/>
  <c r="F36"/>
  <c r="P35"/>
  <c r="J35"/>
  <c r="F35"/>
  <c r="P34"/>
  <c r="J34"/>
  <c r="F34"/>
  <c r="P33"/>
  <c r="J33"/>
  <c r="F33"/>
  <c r="P32"/>
  <c r="J32"/>
  <c r="F32"/>
  <c r="P31"/>
  <c r="J31"/>
  <c r="F31"/>
  <c r="P30"/>
  <c r="J30"/>
  <c r="F30"/>
  <c r="P29"/>
  <c r="J29"/>
  <c r="F29"/>
  <c r="P28"/>
  <c r="J28"/>
  <c r="F28"/>
  <c r="P27"/>
  <c r="J27"/>
  <c r="F27"/>
  <c r="P26"/>
  <c r="J26"/>
  <c r="F26"/>
  <c r="P25"/>
  <c r="J25"/>
  <c r="F25"/>
  <c r="P24"/>
  <c r="J24"/>
  <c r="F24"/>
  <c r="P23"/>
  <c r="J23"/>
  <c r="F23"/>
  <c r="P22"/>
  <c r="J22"/>
  <c r="F22"/>
  <c r="P21"/>
  <c r="J21"/>
  <c r="F21"/>
  <c r="P20"/>
  <c r="J20"/>
  <c r="F20"/>
  <c r="P19"/>
  <c r="J19"/>
  <c r="F19"/>
  <c r="P18"/>
  <c r="J18"/>
  <c r="F18"/>
  <c r="P17"/>
  <c r="J17"/>
  <c r="F17"/>
  <c r="P16"/>
  <c r="J16"/>
  <c r="F16"/>
  <c r="P15"/>
  <c r="J15"/>
  <c r="P14"/>
  <c r="F14"/>
  <c r="J13"/>
  <c r="P12"/>
  <c r="F12"/>
  <c r="J11"/>
  <c r="F11" l="1"/>
  <c r="F85"/>
  <c r="F83"/>
  <c r="F81"/>
  <c r="F79"/>
  <c r="J78"/>
  <c r="F75"/>
  <c r="F71"/>
  <c r="F67"/>
  <c r="F59"/>
  <c r="AH70"/>
  <c r="AB49"/>
  <c r="AB35"/>
  <c r="AO81"/>
  <c r="AO79"/>
  <c r="AO77"/>
  <c r="AO75"/>
  <c r="AO71"/>
  <c r="AO65"/>
  <c r="AO61"/>
  <c r="AO55"/>
  <c r="AO39"/>
  <c r="AO37"/>
  <c r="AO33"/>
  <c r="AO29"/>
  <c r="AO25"/>
  <c r="V83"/>
  <c r="V69"/>
  <c r="V63"/>
  <c r="V57"/>
  <c r="V27"/>
  <c r="V23"/>
  <c r="AH81"/>
  <c r="AH79"/>
  <c r="AH77"/>
  <c r="AH75"/>
  <c r="AH71"/>
  <c r="AH65"/>
  <c r="AH61"/>
  <c r="AH55"/>
  <c r="AH39"/>
  <c r="AH37"/>
  <c r="AH33"/>
  <c r="AH29"/>
  <c r="AH25"/>
  <c r="AO67"/>
  <c r="AN67" s="1"/>
  <c r="AO60"/>
  <c r="AO58"/>
  <c r="BJ58" s="1"/>
  <c r="AO56"/>
  <c r="BJ56" s="1"/>
  <c r="AO48"/>
  <c r="AO46"/>
  <c r="BJ46" s="1"/>
  <c r="AO44"/>
  <c r="AO32"/>
  <c r="BJ32" s="1"/>
  <c r="AO24"/>
  <c r="AO22"/>
  <c r="BJ22" s="1"/>
  <c r="AO18"/>
  <c r="AN18" s="1"/>
  <c r="AO16"/>
  <c r="AO14"/>
  <c r="AN14" s="1"/>
  <c r="AO12"/>
  <c r="BJ12" s="1"/>
  <c r="AB60"/>
  <c r="AB56"/>
  <c r="AB48"/>
  <c r="AB46"/>
  <c r="AB44"/>
  <c r="AB32"/>
  <c r="AB24"/>
  <c r="AB22"/>
  <c r="AB18"/>
  <c r="AB16"/>
  <c r="AO19"/>
  <c r="BD10"/>
  <c r="BC10"/>
  <c r="BB10"/>
  <c r="BA10"/>
  <c r="AZ10"/>
  <c r="BM10"/>
  <c r="BL10"/>
  <c r="BK10"/>
  <c r="BX10"/>
  <c r="BW10"/>
  <c r="BV10"/>
  <c r="BU10"/>
  <c r="BT10"/>
  <c r="BS10"/>
  <c r="AN84"/>
  <c r="BJ84"/>
  <c r="AN77"/>
  <c r="BJ77"/>
  <c r="AN74"/>
  <c r="BJ74"/>
  <c r="AN65"/>
  <c r="BJ65"/>
  <c r="AN62"/>
  <c r="BJ62"/>
  <c r="AN61"/>
  <c r="BJ61"/>
  <c r="AN58"/>
  <c r="AN55"/>
  <c r="BJ55"/>
  <c r="AN81"/>
  <c r="BJ81"/>
  <c r="AN79"/>
  <c r="BJ79"/>
  <c r="AN75"/>
  <c r="BJ75"/>
  <c r="AN71"/>
  <c r="BJ71"/>
  <c r="AN53"/>
  <c r="BJ53"/>
  <c r="AN50"/>
  <c r="BJ50"/>
  <c r="AN49"/>
  <c r="BJ49"/>
  <c r="AN39"/>
  <c r="BJ39"/>
  <c r="AN37"/>
  <c r="BJ37"/>
  <c r="AN35"/>
  <c r="BJ35"/>
  <c r="AN25"/>
  <c r="BJ25"/>
  <c r="AN22"/>
  <c r="BX85"/>
  <c r="BW85"/>
  <c r="BV85"/>
  <c r="BU85"/>
  <c r="BT85"/>
  <c r="BS85"/>
  <c r="BX83"/>
  <c r="BW83"/>
  <c r="BV83"/>
  <c r="BU83"/>
  <c r="BT83"/>
  <c r="BS83"/>
  <c r="BX82"/>
  <c r="BW82"/>
  <c r="BV82"/>
  <c r="BU82"/>
  <c r="BT82"/>
  <c r="BS82"/>
  <c r="BX78"/>
  <c r="BW78"/>
  <c r="BV78"/>
  <c r="BU78"/>
  <c r="BT78"/>
  <c r="BS78"/>
  <c r="BX76"/>
  <c r="BW76"/>
  <c r="BV76"/>
  <c r="BU76"/>
  <c r="BT76"/>
  <c r="BS76"/>
  <c r="BX69"/>
  <c r="BW69"/>
  <c r="BV69"/>
  <c r="BU69"/>
  <c r="BT69"/>
  <c r="BS69"/>
  <c r="BX68"/>
  <c r="BW68"/>
  <c r="BV68"/>
  <c r="BU68"/>
  <c r="BT68"/>
  <c r="BS68"/>
  <c r="BX64"/>
  <c r="BW64"/>
  <c r="BV64"/>
  <c r="BU64"/>
  <c r="BT64"/>
  <c r="BS64"/>
  <c r="BX63"/>
  <c r="BW63"/>
  <c r="BV63"/>
  <c r="BU63"/>
  <c r="BT63"/>
  <c r="BS63"/>
  <c r="BX59"/>
  <c r="BW59"/>
  <c r="BV59"/>
  <c r="BU59"/>
  <c r="BT59"/>
  <c r="BS59"/>
  <c r="BX57"/>
  <c r="BW57"/>
  <c r="BV57"/>
  <c r="BU57"/>
  <c r="BT57"/>
  <c r="BS57"/>
  <c r="BX54"/>
  <c r="BW54"/>
  <c r="BV54"/>
  <c r="BU54"/>
  <c r="BT54"/>
  <c r="BS54"/>
  <c r="BX52"/>
  <c r="BW52"/>
  <c r="BV52"/>
  <c r="BU52"/>
  <c r="BT52"/>
  <c r="BS52"/>
  <c r="BX51"/>
  <c r="BW51"/>
  <c r="BV51"/>
  <c r="BU51"/>
  <c r="BT51"/>
  <c r="BS51"/>
  <c r="BX47"/>
  <c r="BV47"/>
  <c r="BT47"/>
  <c r="BX45"/>
  <c r="BW45"/>
  <c r="BV45"/>
  <c r="BU45"/>
  <c r="BT45"/>
  <c r="BS45"/>
  <c r="BX43"/>
  <c r="BW43"/>
  <c r="BV43"/>
  <c r="BU43"/>
  <c r="BT43"/>
  <c r="BS43"/>
  <c r="BX41"/>
  <c r="BW41"/>
  <c r="BV41"/>
  <c r="BU41"/>
  <c r="BT41"/>
  <c r="BS41"/>
  <c r="BX40"/>
  <c r="BW40"/>
  <c r="BV40"/>
  <c r="BU40"/>
  <c r="BT40"/>
  <c r="BS40"/>
  <c r="BX38"/>
  <c r="BW38"/>
  <c r="BV38"/>
  <c r="BU38"/>
  <c r="BT38"/>
  <c r="BS38"/>
  <c r="BX36"/>
  <c r="BW36"/>
  <c r="BV36"/>
  <c r="BU36"/>
  <c r="BT36"/>
  <c r="BS36"/>
  <c r="BX31"/>
  <c r="BW31"/>
  <c r="BV31"/>
  <c r="BU31"/>
  <c r="BT31"/>
  <c r="BS31"/>
  <c r="BX30"/>
  <c r="BW30"/>
  <c r="BV30"/>
  <c r="BU30"/>
  <c r="BT30"/>
  <c r="BS30"/>
  <c r="BX28"/>
  <c r="BW28"/>
  <c r="BV28"/>
  <c r="BU28"/>
  <c r="BT28"/>
  <c r="BS28"/>
  <c r="BX27"/>
  <c r="BW27"/>
  <c r="BV27"/>
  <c r="BU27"/>
  <c r="BT27"/>
  <c r="BS27"/>
  <c r="BX26"/>
  <c r="BW26"/>
  <c r="BV26"/>
  <c r="BU26"/>
  <c r="BT26"/>
  <c r="BS26"/>
  <c r="BX23"/>
  <c r="BW23"/>
  <c r="BV23"/>
  <c r="BU23"/>
  <c r="BT23"/>
  <c r="BS23"/>
  <c r="BX21"/>
  <c r="BW21"/>
  <c r="BV21"/>
  <c r="BU21"/>
  <c r="BT21"/>
  <c r="BS21"/>
  <c r="BX20"/>
  <c r="BW20"/>
  <c r="BV20"/>
  <c r="BU20"/>
  <c r="BT20"/>
  <c r="BS20"/>
  <c r="BX17"/>
  <c r="BW17"/>
  <c r="BV17"/>
  <c r="BU17"/>
  <c r="BT17"/>
  <c r="BS17"/>
  <c r="BX15"/>
  <c r="BW15"/>
  <c r="BV15"/>
  <c r="BU15"/>
  <c r="BT15"/>
  <c r="BS15"/>
  <c r="BX13"/>
  <c r="BW13"/>
  <c r="BV13"/>
  <c r="BU13"/>
  <c r="BT13"/>
  <c r="BS13"/>
  <c r="BX11"/>
  <c r="BW11"/>
  <c r="BV11"/>
  <c r="BU11"/>
  <c r="BT11"/>
  <c r="BS11"/>
  <c r="BQ84"/>
  <c r="BR84"/>
  <c r="BP84"/>
  <c r="BO84"/>
  <c r="BN84"/>
  <c r="BQ81"/>
  <c r="BR81"/>
  <c r="BP81"/>
  <c r="BO81"/>
  <c r="BN81"/>
  <c r="BR80"/>
  <c r="BP80"/>
  <c r="BQ79"/>
  <c r="BR79"/>
  <c r="BP79"/>
  <c r="BO79"/>
  <c r="BN79"/>
  <c r="BQ77"/>
  <c r="BR77"/>
  <c r="BP77"/>
  <c r="BO77"/>
  <c r="BN77"/>
  <c r="BQ75"/>
  <c r="BR75"/>
  <c r="BP75"/>
  <c r="BO75"/>
  <c r="BN75"/>
  <c r="BQ74"/>
  <c r="BR74"/>
  <c r="BP74"/>
  <c r="BO74"/>
  <c r="BN74"/>
  <c r="BQ71"/>
  <c r="BR71"/>
  <c r="BP71"/>
  <c r="BO71"/>
  <c r="BN71"/>
  <c r="BR67"/>
  <c r="BQ67"/>
  <c r="BP67"/>
  <c r="BO67"/>
  <c r="BR65"/>
  <c r="BQ65"/>
  <c r="BP65"/>
  <c r="BO65"/>
  <c r="BN65"/>
  <c r="BR62"/>
  <c r="BQ62"/>
  <c r="BP62"/>
  <c r="BO62"/>
  <c r="BN62"/>
  <c r="BR61"/>
  <c r="BQ61"/>
  <c r="BP61"/>
  <c r="BO61"/>
  <c r="BN61"/>
  <c r="BR60"/>
  <c r="BP60"/>
  <c r="BR58"/>
  <c r="BQ58"/>
  <c r="BP58"/>
  <c r="BO58"/>
  <c r="BN58"/>
  <c r="BR56"/>
  <c r="BQ56"/>
  <c r="BN56"/>
  <c r="BR55"/>
  <c r="BQ55"/>
  <c r="BP55"/>
  <c r="BO55"/>
  <c r="BN55"/>
  <c r="BR53"/>
  <c r="BQ53"/>
  <c r="BP53"/>
  <c r="BO53"/>
  <c r="BN53"/>
  <c r="BR50"/>
  <c r="BQ50"/>
  <c r="BP50"/>
  <c r="BO50"/>
  <c r="BN50"/>
  <c r="BR49"/>
  <c r="BQ49"/>
  <c r="BP49"/>
  <c r="BO49"/>
  <c r="BN49"/>
  <c r="BR48"/>
  <c r="BR46"/>
  <c r="BP46"/>
  <c r="BN46"/>
  <c r="BR44"/>
  <c r="BP44"/>
  <c r="BR42"/>
  <c r="BQ42"/>
  <c r="BR39"/>
  <c r="BQ39"/>
  <c r="BP39"/>
  <c r="BO39"/>
  <c r="BN39"/>
  <c r="BR37"/>
  <c r="BQ37"/>
  <c r="BP37"/>
  <c r="BO37"/>
  <c r="BN37"/>
  <c r="BR35"/>
  <c r="BQ35"/>
  <c r="BP35"/>
  <c r="BO35"/>
  <c r="BN35"/>
  <c r="BR33"/>
  <c r="BP33"/>
  <c r="BR32"/>
  <c r="BP32"/>
  <c r="BN32"/>
  <c r="BR29"/>
  <c r="BR25"/>
  <c r="BQ25"/>
  <c r="BP25"/>
  <c r="BO25"/>
  <c r="BN25"/>
  <c r="BR24"/>
  <c r="BP24"/>
  <c r="BR22"/>
  <c r="BQ22"/>
  <c r="BP22"/>
  <c r="BO22"/>
  <c r="BN22"/>
  <c r="BR19"/>
  <c r="BR18"/>
  <c r="BQ18"/>
  <c r="BP18"/>
  <c r="BR16"/>
  <c r="BQ16"/>
  <c r="BP16"/>
  <c r="BR14"/>
  <c r="BQ14"/>
  <c r="BP14"/>
  <c r="BR12"/>
  <c r="BQ12"/>
  <c r="BP12"/>
  <c r="BO12"/>
  <c r="BN12"/>
  <c r="BM85"/>
  <c r="BM83"/>
  <c r="BL82"/>
  <c r="BM69"/>
  <c r="BL69"/>
  <c r="BK69"/>
  <c r="BM68"/>
  <c r="BL68"/>
  <c r="BK68"/>
  <c r="BM63"/>
  <c r="BL63"/>
  <c r="BK63"/>
  <c r="BM59"/>
  <c r="BM57"/>
  <c r="BM54"/>
  <c r="BL54"/>
  <c r="BK54"/>
  <c r="BM52"/>
  <c r="BL52"/>
  <c r="BK52"/>
  <c r="BM45"/>
  <c r="BM43"/>
  <c r="BL43"/>
  <c r="BK43"/>
  <c r="BM41"/>
  <c r="BL41"/>
  <c r="BK41"/>
  <c r="BM40"/>
  <c r="BM36"/>
  <c r="BL36"/>
  <c r="BK36"/>
  <c r="BM30"/>
  <c r="BL30"/>
  <c r="BK30"/>
  <c r="BM27"/>
  <c r="BL27"/>
  <c r="BK27"/>
  <c r="BL23"/>
  <c r="BL21"/>
  <c r="BM20"/>
  <c r="BM15"/>
  <c r="BL13"/>
  <c r="BM11"/>
  <c r="V84"/>
  <c r="AQ84" s="1"/>
  <c r="BE84"/>
  <c r="BI84"/>
  <c r="BH84"/>
  <c r="BG84"/>
  <c r="BF84"/>
  <c r="V81"/>
  <c r="AQ81" s="1"/>
  <c r="BI81"/>
  <c r="BH81"/>
  <c r="BG81"/>
  <c r="V80"/>
  <c r="AQ80" s="1"/>
  <c r="BE80"/>
  <c r="BI80"/>
  <c r="BH80"/>
  <c r="BG80"/>
  <c r="BF80"/>
  <c r="V79"/>
  <c r="AQ79" s="1"/>
  <c r="AR79" s="1"/>
  <c r="BE79"/>
  <c r="BI79"/>
  <c r="BH79"/>
  <c r="BG79"/>
  <c r="BF79"/>
  <c r="BE77"/>
  <c r="BI77"/>
  <c r="BH77"/>
  <c r="BG77"/>
  <c r="BF77"/>
  <c r="BE75"/>
  <c r="BI75"/>
  <c r="BH75"/>
  <c r="BG75"/>
  <c r="BF75"/>
  <c r="BE74"/>
  <c r="BI74"/>
  <c r="BH74"/>
  <c r="BG74"/>
  <c r="BF74"/>
  <c r="BF71"/>
  <c r="BE67"/>
  <c r="BI67"/>
  <c r="BH67"/>
  <c r="BG67"/>
  <c r="BF67"/>
  <c r="BE65"/>
  <c r="BI65"/>
  <c r="BH65"/>
  <c r="BG65"/>
  <c r="BF65"/>
  <c r="AQ16"/>
  <c r="BE10"/>
  <c r="BI10"/>
  <c r="BH10"/>
  <c r="BG10"/>
  <c r="BF10"/>
  <c r="BR10"/>
  <c r="BX84"/>
  <c r="BW84"/>
  <c r="BV84"/>
  <c r="BU84"/>
  <c r="BT84"/>
  <c r="BS84"/>
  <c r="BX81"/>
  <c r="BW81"/>
  <c r="BV81"/>
  <c r="BU81"/>
  <c r="BT81"/>
  <c r="BS81"/>
  <c r="BX80"/>
  <c r="BW80"/>
  <c r="BV80"/>
  <c r="BU80"/>
  <c r="BT80"/>
  <c r="BS80"/>
  <c r="BX79"/>
  <c r="BW79"/>
  <c r="BV79"/>
  <c r="BU79"/>
  <c r="BT79"/>
  <c r="BS79"/>
  <c r="BX77"/>
  <c r="BW77"/>
  <c r="BV77"/>
  <c r="BU77"/>
  <c r="BT77"/>
  <c r="BS77"/>
  <c r="BX75"/>
  <c r="BW75"/>
  <c r="BV75"/>
  <c r="BU75"/>
  <c r="BT75"/>
  <c r="BS75"/>
  <c r="BX74"/>
  <c r="BW74"/>
  <c r="BV74"/>
  <c r="BU74"/>
  <c r="BT74"/>
  <c r="BS74"/>
  <c r="BX71"/>
  <c r="BW71"/>
  <c r="BV71"/>
  <c r="BU71"/>
  <c r="BT71"/>
  <c r="BS71"/>
  <c r="BX67"/>
  <c r="BW67"/>
  <c r="BV67"/>
  <c r="BU67"/>
  <c r="BT67"/>
  <c r="BS67"/>
  <c r="BX65"/>
  <c r="BW65"/>
  <c r="BV65"/>
  <c r="BU65"/>
  <c r="BT65"/>
  <c r="BS65"/>
  <c r="BX62"/>
  <c r="BW62"/>
  <c r="BV62"/>
  <c r="BU62"/>
  <c r="BT62"/>
  <c r="BS62"/>
  <c r="BX61"/>
  <c r="BW61"/>
  <c r="BV61"/>
  <c r="BU61"/>
  <c r="BT61"/>
  <c r="BS61"/>
  <c r="BX60"/>
  <c r="BW60"/>
  <c r="BV60"/>
  <c r="BU60"/>
  <c r="BT60"/>
  <c r="BS60"/>
  <c r="BX58"/>
  <c r="BW58"/>
  <c r="BV58"/>
  <c r="BU58"/>
  <c r="BT58"/>
  <c r="BS58"/>
  <c r="BX56"/>
  <c r="BW56"/>
  <c r="BV56"/>
  <c r="BU56"/>
  <c r="BT56"/>
  <c r="BS56"/>
  <c r="BX55"/>
  <c r="BW55"/>
  <c r="BV55"/>
  <c r="BU55"/>
  <c r="BT55"/>
  <c r="BS55"/>
  <c r="BX53"/>
  <c r="BW53"/>
  <c r="BV53"/>
  <c r="BU53"/>
  <c r="BT53"/>
  <c r="BS53"/>
  <c r="BX50"/>
  <c r="BW50"/>
  <c r="BV50"/>
  <c r="BU50"/>
  <c r="BT50"/>
  <c r="BS50"/>
  <c r="BX49"/>
  <c r="BW49"/>
  <c r="BV49"/>
  <c r="BU49"/>
  <c r="BT49"/>
  <c r="BS49"/>
  <c r="BX48"/>
  <c r="BW48"/>
  <c r="BV48"/>
  <c r="BU48"/>
  <c r="BT48"/>
  <c r="BS48"/>
  <c r="BX46"/>
  <c r="BW46"/>
  <c r="BV46"/>
  <c r="BU46"/>
  <c r="BT46"/>
  <c r="BS46"/>
  <c r="BX44"/>
  <c r="BW44"/>
  <c r="BV44"/>
  <c r="BU44"/>
  <c r="BT44"/>
  <c r="BS44"/>
  <c r="BX42"/>
  <c r="BV42"/>
  <c r="BT42"/>
  <c r="BX39"/>
  <c r="BW39"/>
  <c r="BV39"/>
  <c r="BU39"/>
  <c r="BT39"/>
  <c r="BS39"/>
  <c r="BX37"/>
  <c r="BW37"/>
  <c r="BV37"/>
  <c r="BU37"/>
  <c r="BT37"/>
  <c r="BS37"/>
  <c r="BX35"/>
  <c r="BW35"/>
  <c r="BV35"/>
  <c r="BU35"/>
  <c r="BT35"/>
  <c r="BS35"/>
  <c r="BX34"/>
  <c r="BT34"/>
  <c r="BX33"/>
  <c r="BW33"/>
  <c r="BV33"/>
  <c r="BU33"/>
  <c r="BT33"/>
  <c r="BS33"/>
  <c r="BX32"/>
  <c r="BW32"/>
  <c r="BV32"/>
  <c r="BU32"/>
  <c r="BT32"/>
  <c r="BS32"/>
  <c r="BX29"/>
  <c r="BW29"/>
  <c r="BV29"/>
  <c r="BU29"/>
  <c r="BT29"/>
  <c r="BS29"/>
  <c r="BX25"/>
  <c r="BW25"/>
  <c r="BV25"/>
  <c r="BU25"/>
  <c r="BT25"/>
  <c r="BS25"/>
  <c r="BX24"/>
  <c r="BW24"/>
  <c r="BV24"/>
  <c r="BU24"/>
  <c r="BT24"/>
  <c r="BS24"/>
  <c r="BX22"/>
  <c r="BW22"/>
  <c r="BV22"/>
  <c r="BU22"/>
  <c r="BT22"/>
  <c r="BS22"/>
  <c r="BX19"/>
  <c r="BW19"/>
  <c r="BV19"/>
  <c r="BT19"/>
  <c r="BS19"/>
  <c r="BU19"/>
  <c r="BX18"/>
  <c r="BW18"/>
  <c r="BV18"/>
  <c r="BU18"/>
  <c r="BT18"/>
  <c r="BS18"/>
  <c r="BX16"/>
  <c r="BW16"/>
  <c r="BV16"/>
  <c r="BT16"/>
  <c r="BS16"/>
  <c r="BU16"/>
  <c r="BX14"/>
  <c r="BW14"/>
  <c r="BV14"/>
  <c r="BU14"/>
  <c r="BT14"/>
  <c r="BS14"/>
  <c r="BX12"/>
  <c r="BW12"/>
  <c r="BV12"/>
  <c r="BT12"/>
  <c r="BS12"/>
  <c r="BU12"/>
  <c r="BP85"/>
  <c r="BR85"/>
  <c r="BR83"/>
  <c r="BP82"/>
  <c r="BR82"/>
  <c r="BQ78"/>
  <c r="BP78"/>
  <c r="BR78"/>
  <c r="BQ76"/>
  <c r="BR76"/>
  <c r="BP69"/>
  <c r="BO69"/>
  <c r="BR69"/>
  <c r="BR68"/>
  <c r="BQ68"/>
  <c r="BP64"/>
  <c r="BR64"/>
  <c r="BP63"/>
  <c r="BO63"/>
  <c r="BR63"/>
  <c r="BR59"/>
  <c r="BP59"/>
  <c r="BO59"/>
  <c r="BQ59"/>
  <c r="BN59"/>
  <c r="BR57"/>
  <c r="BR54"/>
  <c r="BP54"/>
  <c r="BQ54"/>
  <c r="BR52"/>
  <c r="BP52"/>
  <c r="BR51"/>
  <c r="BR47"/>
  <c r="BR45"/>
  <c r="BQ45"/>
  <c r="BR43"/>
  <c r="BP43"/>
  <c r="BQ43"/>
  <c r="BR41"/>
  <c r="BP41"/>
  <c r="BQ41"/>
  <c r="BR40"/>
  <c r="BP40"/>
  <c r="BR38"/>
  <c r="BP38"/>
  <c r="BR36"/>
  <c r="BR31"/>
  <c r="BP31"/>
  <c r="BO31"/>
  <c r="BQ31"/>
  <c r="BN31"/>
  <c r="BR30"/>
  <c r="BQ30"/>
  <c r="BR28"/>
  <c r="BR27"/>
  <c r="BO27"/>
  <c r="BR26"/>
  <c r="BQ26"/>
  <c r="BR23"/>
  <c r="BR21"/>
  <c r="BQ21"/>
  <c r="BR20"/>
  <c r="BP20"/>
  <c r="BR17"/>
  <c r="BP17"/>
  <c r="BO17"/>
  <c r="BQ17"/>
  <c r="BN17"/>
  <c r="BR15"/>
  <c r="BQ15"/>
  <c r="BR13"/>
  <c r="BP13"/>
  <c r="BO13"/>
  <c r="BQ13"/>
  <c r="BN13"/>
  <c r="BR11"/>
  <c r="BP11"/>
  <c r="BO11"/>
  <c r="BQ11"/>
  <c r="BN11"/>
  <c r="BM84"/>
  <c r="BL84"/>
  <c r="BK84"/>
  <c r="BM81"/>
  <c r="BL81"/>
  <c r="BK81"/>
  <c r="BM80"/>
  <c r="BM79"/>
  <c r="BL79"/>
  <c r="BK79"/>
  <c r="BM77"/>
  <c r="BL77"/>
  <c r="BK77"/>
  <c r="BM75"/>
  <c r="BL75"/>
  <c r="BK75"/>
  <c r="BM74"/>
  <c r="BL74"/>
  <c r="BK74"/>
  <c r="BM71"/>
  <c r="BL71"/>
  <c r="BK71"/>
  <c r="BM67"/>
  <c r="BL67"/>
  <c r="BK67"/>
  <c r="BM65"/>
  <c r="BL65"/>
  <c r="BK65"/>
  <c r="BM62"/>
  <c r="BL62"/>
  <c r="BK62"/>
  <c r="BM61"/>
  <c r="BL61"/>
  <c r="BK61"/>
  <c r="BM60"/>
  <c r="BM58"/>
  <c r="BL58"/>
  <c r="BK58"/>
  <c r="BM56"/>
  <c r="BL56"/>
  <c r="BK56"/>
  <c r="BM55"/>
  <c r="BL55"/>
  <c r="BK55"/>
  <c r="BM53"/>
  <c r="BL53"/>
  <c r="BK53"/>
  <c r="BM50"/>
  <c r="BL50"/>
  <c r="BK50"/>
  <c r="BM49"/>
  <c r="BL49"/>
  <c r="BK49"/>
  <c r="BM46"/>
  <c r="BL46"/>
  <c r="BK46"/>
  <c r="BL44"/>
  <c r="BM39"/>
  <c r="BL39"/>
  <c r="BK39"/>
  <c r="BM37"/>
  <c r="BL37"/>
  <c r="BK37"/>
  <c r="BM35"/>
  <c r="BL35"/>
  <c r="BK35"/>
  <c r="BM33"/>
  <c r="BL33"/>
  <c r="BK33"/>
  <c r="BM32"/>
  <c r="BL32"/>
  <c r="BK32"/>
  <c r="BM29"/>
  <c r="BL29"/>
  <c r="BK29"/>
  <c r="BM25"/>
  <c r="BL25"/>
  <c r="BK25"/>
  <c r="BM22"/>
  <c r="BM12"/>
  <c r="BL12"/>
  <c r="BK12"/>
  <c r="BE85"/>
  <c r="BI85"/>
  <c r="BH85"/>
  <c r="BG85"/>
  <c r="BF85"/>
  <c r="BE83"/>
  <c r="BI83"/>
  <c r="BH83"/>
  <c r="BG83"/>
  <c r="BF83"/>
  <c r="BE82"/>
  <c r="BI82"/>
  <c r="BH82"/>
  <c r="BG82"/>
  <c r="BF82"/>
  <c r="BE78"/>
  <c r="BI78"/>
  <c r="BH78"/>
  <c r="BG78"/>
  <c r="BF78"/>
  <c r="BE76"/>
  <c r="BI76"/>
  <c r="BH76"/>
  <c r="BG76"/>
  <c r="BF76"/>
  <c r="BE69"/>
  <c r="BI69"/>
  <c r="BH69"/>
  <c r="BG69"/>
  <c r="BF69"/>
  <c r="BI68"/>
  <c r="BH68"/>
  <c r="BF68"/>
  <c r="AH59"/>
  <c r="AH52"/>
  <c r="AH51"/>
  <c r="AH45"/>
  <c r="AO85"/>
  <c r="BL85" s="1"/>
  <c r="AO83"/>
  <c r="AQ83" s="1"/>
  <c r="AO82"/>
  <c r="AQ82" s="1"/>
  <c r="AO78"/>
  <c r="BL78" s="1"/>
  <c r="AO76"/>
  <c r="AN76" s="1"/>
  <c r="AO69"/>
  <c r="BQ69" s="1"/>
  <c r="AO68"/>
  <c r="AQ68" s="1"/>
  <c r="AO66"/>
  <c r="AN66" s="1"/>
  <c r="AO64"/>
  <c r="AQ64" s="1"/>
  <c r="AO63"/>
  <c r="BQ63" s="1"/>
  <c r="AO59"/>
  <c r="BL59" s="1"/>
  <c r="AO57"/>
  <c r="AQ57" s="1"/>
  <c r="AO54"/>
  <c r="AQ54" s="1"/>
  <c r="AO52"/>
  <c r="BQ52" s="1"/>
  <c r="AO51"/>
  <c r="BL51" s="1"/>
  <c r="AO47"/>
  <c r="AQ47" s="1"/>
  <c r="AO45"/>
  <c r="BL45" s="1"/>
  <c r="AO43"/>
  <c r="AQ43" s="1"/>
  <c r="AO41"/>
  <c r="AQ41" s="1"/>
  <c r="AO40"/>
  <c r="AQ40" s="1"/>
  <c r="AO38"/>
  <c r="AQ38" s="1"/>
  <c r="AO36"/>
  <c r="BP36" s="1"/>
  <c r="AO31"/>
  <c r="AO30"/>
  <c r="AO28"/>
  <c r="AO27"/>
  <c r="BP27" s="1"/>
  <c r="AO26"/>
  <c r="AO23"/>
  <c r="AO21"/>
  <c r="BP21" s="1"/>
  <c r="AO20"/>
  <c r="AO17"/>
  <c r="AO15"/>
  <c r="AO13"/>
  <c r="AQ13" s="1"/>
  <c r="AR13" s="1"/>
  <c r="AO11"/>
  <c r="AQ17"/>
  <c r="AR17" s="1"/>
  <c r="AY45"/>
  <c r="AY43"/>
  <c r="AY17"/>
  <c r="BE62"/>
  <c r="BI62"/>
  <c r="BH62"/>
  <c r="BG62"/>
  <c r="BF62"/>
  <c r="BE61"/>
  <c r="BI61"/>
  <c r="BH61"/>
  <c r="BG61"/>
  <c r="BF61"/>
  <c r="BE60"/>
  <c r="BI60"/>
  <c r="BH60"/>
  <c r="BG60"/>
  <c r="BF60"/>
  <c r="BE58"/>
  <c r="BI58"/>
  <c r="BH58"/>
  <c r="BG58"/>
  <c r="BF58"/>
  <c r="BE56"/>
  <c r="BI56"/>
  <c r="BH56"/>
  <c r="BG56"/>
  <c r="BF56"/>
  <c r="V55"/>
  <c r="AQ55" s="1"/>
  <c r="BE55"/>
  <c r="BI55"/>
  <c r="BH55"/>
  <c r="BG55"/>
  <c r="BF55"/>
  <c r="V53"/>
  <c r="AQ53" s="1"/>
  <c r="AR53" s="1"/>
  <c r="BI53"/>
  <c r="BH53"/>
  <c r="V50"/>
  <c r="AQ50" s="1"/>
  <c r="AR50" s="1"/>
  <c r="BI50"/>
  <c r="BH50"/>
  <c r="V49"/>
  <c r="AQ49" s="1"/>
  <c r="AR49" s="1"/>
  <c r="BE49"/>
  <c r="BI49"/>
  <c r="BH49"/>
  <c r="BG49"/>
  <c r="BF49"/>
  <c r="V48"/>
  <c r="AQ48" s="1"/>
  <c r="BE48"/>
  <c r="BI48"/>
  <c r="BH48"/>
  <c r="BG48"/>
  <c r="BF48"/>
  <c r="V46"/>
  <c r="BE46"/>
  <c r="BI46"/>
  <c r="BH46"/>
  <c r="BG46"/>
  <c r="BF46"/>
  <c r="V44"/>
  <c r="AQ44" s="1"/>
  <c r="BE44"/>
  <c r="BI44"/>
  <c r="BH44"/>
  <c r="BG44"/>
  <c r="BF44"/>
  <c r="V42"/>
  <c r="AQ42" s="1"/>
  <c r="BE42"/>
  <c r="BI42"/>
  <c r="BH42"/>
  <c r="BG42"/>
  <c r="BF42"/>
  <c r="V39"/>
  <c r="AQ39" s="1"/>
  <c r="AR39" s="1"/>
  <c r="BE39"/>
  <c r="BI39"/>
  <c r="BH39"/>
  <c r="BG39"/>
  <c r="BF39"/>
  <c r="V37"/>
  <c r="AQ37" s="1"/>
  <c r="AR37" s="1"/>
  <c r="BE37"/>
  <c r="BI37"/>
  <c r="BH37"/>
  <c r="BG37"/>
  <c r="BF37"/>
  <c r="V35"/>
  <c r="AQ35" s="1"/>
  <c r="AR35" s="1"/>
  <c r="BE35"/>
  <c r="BI35"/>
  <c r="BH35"/>
  <c r="BG35"/>
  <c r="BF35"/>
  <c r="V34"/>
  <c r="AQ34" s="1"/>
  <c r="BE34"/>
  <c r="BI34"/>
  <c r="BH34"/>
  <c r="BG34"/>
  <c r="BF34"/>
  <c r="V33"/>
  <c r="AQ33" s="1"/>
  <c r="BE33"/>
  <c r="BI33"/>
  <c r="BH33"/>
  <c r="BG33"/>
  <c r="BF33"/>
  <c r="V32"/>
  <c r="U32" s="1"/>
  <c r="BH32"/>
  <c r="BF32"/>
  <c r="V29"/>
  <c r="AQ29" s="1"/>
  <c r="BE29"/>
  <c r="BI29"/>
  <c r="BH29"/>
  <c r="BG29"/>
  <c r="BF29"/>
  <c r="V25"/>
  <c r="AQ25" s="1"/>
  <c r="AR25" s="1"/>
  <c r="BE25"/>
  <c r="BI25"/>
  <c r="BH25"/>
  <c r="BG25"/>
  <c r="BF25"/>
  <c r="V24"/>
  <c r="BI24"/>
  <c r="BH24"/>
  <c r="BF24"/>
  <c r="V22"/>
  <c r="AQ22" s="1"/>
  <c r="AR22" s="1"/>
  <c r="BE22"/>
  <c r="BI22"/>
  <c r="BH22"/>
  <c r="BG22"/>
  <c r="BF22"/>
  <c r="V19"/>
  <c r="BE19"/>
  <c r="BI19"/>
  <c r="BH19"/>
  <c r="BG19"/>
  <c r="BF19"/>
  <c r="V18"/>
  <c r="BE18"/>
  <c r="BI18"/>
  <c r="BH18"/>
  <c r="BG18"/>
  <c r="BF18"/>
  <c r="BE16"/>
  <c r="BI16"/>
  <c r="BH16"/>
  <c r="BG16"/>
  <c r="BF16"/>
  <c r="V14"/>
  <c r="U14" s="1"/>
  <c r="BE14"/>
  <c r="BI14"/>
  <c r="BH14"/>
  <c r="BG14"/>
  <c r="BF14"/>
  <c r="V12"/>
  <c r="BI12"/>
  <c r="BG12"/>
  <c r="BF12"/>
  <c r="BD85"/>
  <c r="BC85"/>
  <c r="BB85"/>
  <c r="BA85"/>
  <c r="AZ85"/>
  <c r="BD83"/>
  <c r="BB83"/>
  <c r="BB82"/>
  <c r="BA82"/>
  <c r="BD78"/>
  <c r="BC78"/>
  <c r="BB78"/>
  <c r="BA78"/>
  <c r="AZ78"/>
  <c r="BD76"/>
  <c r="BC76"/>
  <c r="BB76"/>
  <c r="BA76"/>
  <c r="AZ76"/>
  <c r="BD69"/>
  <c r="BC69"/>
  <c r="BB69"/>
  <c r="BA69"/>
  <c r="AZ69"/>
  <c r="BD68"/>
  <c r="BC68"/>
  <c r="BB68"/>
  <c r="BA68"/>
  <c r="AZ68"/>
  <c r="BD64"/>
  <c r="BC64"/>
  <c r="BB64"/>
  <c r="BA64"/>
  <c r="AZ64"/>
  <c r="BD63"/>
  <c r="BC63"/>
  <c r="BB63"/>
  <c r="BA63"/>
  <c r="AZ63"/>
  <c r="BD59"/>
  <c r="BB59"/>
  <c r="BA59"/>
  <c r="BD57"/>
  <c r="BC57"/>
  <c r="BB57"/>
  <c r="BA57"/>
  <c r="AZ57"/>
  <c r="BD54"/>
  <c r="BA54"/>
  <c r="BD52"/>
  <c r="BB52"/>
  <c r="BD51"/>
  <c r="BC51"/>
  <c r="BB51"/>
  <c r="BA51"/>
  <c r="AZ51"/>
  <c r="BD47"/>
  <c r="BC47"/>
  <c r="BB47"/>
  <c r="BD45"/>
  <c r="BC45"/>
  <c r="BB45"/>
  <c r="BA45"/>
  <c r="AZ45"/>
  <c r="BD43"/>
  <c r="BC43"/>
  <c r="BB43"/>
  <c r="BA43"/>
  <c r="AZ43"/>
  <c r="BD41"/>
  <c r="BC41"/>
  <c r="BB41"/>
  <c r="BA41"/>
  <c r="AZ41"/>
  <c r="BD40"/>
  <c r="BC40"/>
  <c r="BB40"/>
  <c r="BA40"/>
  <c r="AZ40"/>
  <c r="BD38"/>
  <c r="BC38"/>
  <c r="BB38"/>
  <c r="BA38"/>
  <c r="AZ38"/>
  <c r="BD36"/>
  <c r="BC36"/>
  <c r="BB36"/>
  <c r="BA36"/>
  <c r="AZ36"/>
  <c r="BD31"/>
  <c r="BC31"/>
  <c r="BB31"/>
  <c r="BA31"/>
  <c r="AZ31"/>
  <c r="BD30"/>
  <c r="BC30"/>
  <c r="BB30"/>
  <c r="BA30"/>
  <c r="AZ30"/>
  <c r="BD28"/>
  <c r="BC28"/>
  <c r="BB28"/>
  <c r="BA28"/>
  <c r="AZ28"/>
  <c r="BD27"/>
  <c r="BB27"/>
  <c r="BA27"/>
  <c r="BD26"/>
  <c r="BB26"/>
  <c r="BD23"/>
  <c r="BC23"/>
  <c r="BB23"/>
  <c r="BA23"/>
  <c r="AZ23"/>
  <c r="BD21"/>
  <c r="BC21"/>
  <c r="BB21"/>
  <c r="BA21"/>
  <c r="AZ21"/>
  <c r="BD20"/>
  <c r="BC20"/>
  <c r="BB20"/>
  <c r="BA20"/>
  <c r="AZ20"/>
  <c r="BD17"/>
  <c r="BC17"/>
  <c r="BB17"/>
  <c r="BA17"/>
  <c r="AZ17"/>
  <c r="BD15"/>
  <c r="BB15"/>
  <c r="BD13"/>
  <c r="BB13"/>
  <c r="BA13"/>
  <c r="BD11"/>
  <c r="BC11"/>
  <c r="BB11"/>
  <c r="BA11"/>
  <c r="AZ11"/>
  <c r="BE64"/>
  <c r="BI64"/>
  <c r="BH64"/>
  <c r="BG64"/>
  <c r="BF64"/>
  <c r="BE63"/>
  <c r="BI63"/>
  <c r="BH63"/>
  <c r="BG63"/>
  <c r="BF63"/>
  <c r="BE59"/>
  <c r="BI59"/>
  <c r="BH59"/>
  <c r="BG59"/>
  <c r="BF59"/>
  <c r="BE57"/>
  <c r="BI57"/>
  <c r="BH57"/>
  <c r="BG57"/>
  <c r="BF57"/>
  <c r="BE54"/>
  <c r="BI54"/>
  <c r="BH54"/>
  <c r="BG54"/>
  <c r="BF54"/>
  <c r="BE52"/>
  <c r="BI52"/>
  <c r="BH52"/>
  <c r="BG52"/>
  <c r="BF52"/>
  <c r="BE51"/>
  <c r="BI51"/>
  <c r="BH51"/>
  <c r="BG51"/>
  <c r="BF51"/>
  <c r="BE47"/>
  <c r="BI47"/>
  <c r="BH47"/>
  <c r="BG47"/>
  <c r="BF47"/>
  <c r="BE45"/>
  <c r="BI45"/>
  <c r="BH45"/>
  <c r="BG45"/>
  <c r="BF45"/>
  <c r="BE43"/>
  <c r="BI43"/>
  <c r="BH43"/>
  <c r="BG43"/>
  <c r="BF43"/>
  <c r="BE41"/>
  <c r="BI41"/>
  <c r="BH41"/>
  <c r="BG41"/>
  <c r="BF41"/>
  <c r="BE40"/>
  <c r="BI40"/>
  <c r="BH40"/>
  <c r="BG40"/>
  <c r="BF40"/>
  <c r="BE38"/>
  <c r="BI38"/>
  <c r="BH38"/>
  <c r="BG38"/>
  <c r="BF38"/>
  <c r="BE36"/>
  <c r="BI36"/>
  <c r="BH36"/>
  <c r="BG36"/>
  <c r="BF36"/>
  <c r="BE31"/>
  <c r="BI31"/>
  <c r="BH31"/>
  <c r="BG31"/>
  <c r="BF31"/>
  <c r="BE30"/>
  <c r="BI30"/>
  <c r="BH30"/>
  <c r="BG30"/>
  <c r="BF30"/>
  <c r="BE28"/>
  <c r="BI28"/>
  <c r="BH28"/>
  <c r="BG28"/>
  <c r="BF28"/>
  <c r="BI27"/>
  <c r="BH27"/>
  <c r="BF27"/>
  <c r="BI26"/>
  <c r="BG26"/>
  <c r="BF26"/>
  <c r="BE23"/>
  <c r="BI23"/>
  <c r="BH23"/>
  <c r="BG23"/>
  <c r="BF23"/>
  <c r="BE21"/>
  <c r="BI21"/>
  <c r="BH21"/>
  <c r="BG21"/>
  <c r="BF21"/>
  <c r="BE20"/>
  <c r="BI20"/>
  <c r="BH20"/>
  <c r="BG20"/>
  <c r="BF20"/>
  <c r="BE17"/>
  <c r="BI17"/>
  <c r="BH17"/>
  <c r="BG17"/>
  <c r="BF17"/>
  <c r="BE15"/>
  <c r="BI15"/>
  <c r="BH15"/>
  <c r="BG15"/>
  <c r="BF15"/>
  <c r="BE13"/>
  <c r="BI13"/>
  <c r="BH13"/>
  <c r="BG13"/>
  <c r="BF13"/>
  <c r="BE11"/>
  <c r="BI11"/>
  <c r="BH11"/>
  <c r="BG11"/>
  <c r="BF11"/>
  <c r="BD84"/>
  <c r="BC84"/>
  <c r="BB84"/>
  <c r="BA84"/>
  <c r="AZ84"/>
  <c r="BD81"/>
  <c r="BC81"/>
  <c r="BB81"/>
  <c r="BA81"/>
  <c r="AZ81"/>
  <c r="BD80"/>
  <c r="BC80"/>
  <c r="BB80"/>
  <c r="BA80"/>
  <c r="AZ80"/>
  <c r="BC79"/>
  <c r="BB79"/>
  <c r="BA79"/>
  <c r="BD77"/>
  <c r="BC77"/>
  <c r="BB77"/>
  <c r="BA77"/>
  <c r="AZ77"/>
  <c r="BD75"/>
  <c r="BC75"/>
  <c r="BB75"/>
  <c r="BA75"/>
  <c r="AZ75"/>
  <c r="BD74"/>
  <c r="BC74"/>
  <c r="BB74"/>
  <c r="BA74"/>
  <c r="AZ74"/>
  <c r="BB71"/>
  <c r="BA71"/>
  <c r="BD67"/>
  <c r="BC67"/>
  <c r="BB67"/>
  <c r="BA67"/>
  <c r="AZ67"/>
  <c r="BD65"/>
  <c r="BC65"/>
  <c r="BB65"/>
  <c r="BA65"/>
  <c r="AZ65"/>
  <c r="BC62"/>
  <c r="BB62"/>
  <c r="BD61"/>
  <c r="BB61"/>
  <c r="BA61"/>
  <c r="BD60"/>
  <c r="BB60"/>
  <c r="BD58"/>
  <c r="BB58"/>
  <c r="BD56"/>
  <c r="BC56"/>
  <c r="BB56"/>
  <c r="BA56"/>
  <c r="AZ56"/>
  <c r="BD55"/>
  <c r="BC55"/>
  <c r="BB55"/>
  <c r="BA55"/>
  <c r="AZ55"/>
  <c r="BD53"/>
  <c r="BC53"/>
  <c r="BB53"/>
  <c r="BA53"/>
  <c r="AZ53"/>
  <c r="BD50"/>
  <c r="BC50"/>
  <c r="BB50"/>
  <c r="BA50"/>
  <c r="AZ50"/>
  <c r="BD49"/>
  <c r="BC49"/>
  <c r="BB49"/>
  <c r="BA49"/>
  <c r="AZ49"/>
  <c r="BD48"/>
  <c r="BC48"/>
  <c r="BB48"/>
  <c r="BA48"/>
  <c r="AZ48"/>
  <c r="BD46"/>
  <c r="BC46"/>
  <c r="BB46"/>
  <c r="BA46"/>
  <c r="AZ46"/>
  <c r="BD44"/>
  <c r="BC44"/>
  <c r="BB44"/>
  <c r="BA44"/>
  <c r="AZ44"/>
  <c r="BD42"/>
  <c r="BC42"/>
  <c r="BB42"/>
  <c r="BA42"/>
  <c r="AZ42"/>
  <c r="BD39"/>
  <c r="BC39"/>
  <c r="BB39"/>
  <c r="BA39"/>
  <c r="AZ39"/>
  <c r="BD37"/>
  <c r="BC37"/>
  <c r="BB37"/>
  <c r="BA37"/>
  <c r="AZ37"/>
  <c r="BD35"/>
  <c r="BB35"/>
  <c r="BA35"/>
  <c r="AZ35"/>
  <c r="BD34"/>
  <c r="BC34"/>
  <c r="BB34"/>
  <c r="BA34"/>
  <c r="AZ34"/>
  <c r="BD33"/>
  <c r="BC33"/>
  <c r="BB33"/>
  <c r="BA33"/>
  <c r="AZ33"/>
  <c r="BD32"/>
  <c r="BB32"/>
  <c r="BD29"/>
  <c r="BB29"/>
  <c r="AZ29"/>
  <c r="BD25"/>
  <c r="BC25"/>
  <c r="BB25"/>
  <c r="BA25"/>
  <c r="BD24"/>
  <c r="BC24"/>
  <c r="BB24"/>
  <c r="BA24"/>
  <c r="AZ24"/>
  <c r="BD22"/>
  <c r="BC22"/>
  <c r="BB22"/>
  <c r="BA22"/>
  <c r="AZ22"/>
  <c r="BD19"/>
  <c r="BB19"/>
  <c r="BD18"/>
  <c r="BB18"/>
  <c r="BD16"/>
  <c r="BC16"/>
  <c r="BB16"/>
  <c r="BA16"/>
  <c r="AZ16"/>
  <c r="BD14"/>
  <c r="BB14"/>
  <c r="BD12"/>
  <c r="BB12"/>
  <c r="V77"/>
  <c r="P77"/>
  <c r="V75"/>
  <c r="AQ75" s="1"/>
  <c r="AR75" s="1"/>
  <c r="P75"/>
  <c r="V74"/>
  <c r="AQ74" s="1"/>
  <c r="P74"/>
  <c r="V71"/>
  <c r="AQ71" s="1"/>
  <c r="P71"/>
  <c r="V70"/>
  <c r="AQ70" s="1"/>
  <c r="P70"/>
  <c r="V67"/>
  <c r="U67" s="1"/>
  <c r="P67"/>
  <c r="V65"/>
  <c r="AQ65" s="1"/>
  <c r="P65"/>
  <c r="V62"/>
  <c r="BA62" s="1"/>
  <c r="P62"/>
  <c r="V61"/>
  <c r="BC61" s="1"/>
  <c r="P61"/>
  <c r="V60"/>
  <c r="AV60" s="1"/>
  <c r="P60"/>
  <c r="V58"/>
  <c r="P58"/>
  <c r="V56"/>
  <c r="P56"/>
  <c r="V15"/>
  <c r="F15"/>
  <c r="U38"/>
  <c r="AV49"/>
  <c r="AV46"/>
  <c r="AV42"/>
  <c r="AV37"/>
  <c r="AV33"/>
  <c r="AV22"/>
  <c r="AV16"/>
  <c r="AV31"/>
  <c r="AV30"/>
  <c r="AV28"/>
  <c r="AV23"/>
  <c r="AV20"/>
  <c r="AV17"/>
  <c r="F10"/>
  <c r="P10"/>
  <c r="AX50"/>
  <c r="AW50"/>
  <c r="AX49"/>
  <c r="AW49"/>
  <c r="AW48"/>
  <c r="AX46"/>
  <c r="AW46"/>
  <c r="AW44"/>
  <c r="AW42"/>
  <c r="AX39"/>
  <c r="AW39"/>
  <c r="AX37"/>
  <c r="AW37"/>
  <c r="AX35"/>
  <c r="AW35"/>
  <c r="AX34"/>
  <c r="AW34"/>
  <c r="AX33"/>
  <c r="AW33"/>
  <c r="AX32"/>
  <c r="AW32"/>
  <c r="AX29"/>
  <c r="AW29"/>
  <c r="AX25"/>
  <c r="AW25"/>
  <c r="AX24"/>
  <c r="AW24"/>
  <c r="AW22"/>
  <c r="AX16"/>
  <c r="AW16"/>
  <c r="AX14"/>
  <c r="AX12"/>
  <c r="AW12"/>
  <c r="AX79"/>
  <c r="AX75"/>
  <c r="AX60"/>
  <c r="AX55"/>
  <c r="AX53"/>
  <c r="AW79"/>
  <c r="AW71"/>
  <c r="AW55"/>
  <c r="AW53"/>
  <c r="AH10"/>
  <c r="AX31"/>
  <c r="AW31"/>
  <c r="AX30"/>
  <c r="AW30"/>
  <c r="AX28"/>
  <c r="AW28"/>
  <c r="AX27"/>
  <c r="AW27"/>
  <c r="AX26"/>
  <c r="AW26"/>
  <c r="AX23"/>
  <c r="AW23"/>
  <c r="AX20"/>
  <c r="AW20"/>
  <c r="AX17"/>
  <c r="AW17"/>
  <c r="AW60"/>
  <c r="AW56"/>
  <c r="AB10"/>
  <c r="J10"/>
  <c r="AQ85"/>
  <c r="AQ45"/>
  <c r="AQ77"/>
  <c r="AQ62"/>
  <c r="AN80"/>
  <c r="U77"/>
  <c r="U70"/>
  <c r="U61"/>
  <c r="U55"/>
  <c r="U49"/>
  <c r="U46"/>
  <c r="U42"/>
  <c r="U37"/>
  <c r="U33"/>
  <c r="U19"/>
  <c r="U16"/>
  <c r="U12"/>
  <c r="U85"/>
  <c r="U83"/>
  <c r="U82"/>
  <c r="U78"/>
  <c r="U76"/>
  <c r="U69"/>
  <c r="U68"/>
  <c r="U66"/>
  <c r="U64"/>
  <c r="U63"/>
  <c r="U59"/>
  <c r="U57"/>
  <c r="U54"/>
  <c r="U52"/>
  <c r="U51"/>
  <c r="U47"/>
  <c r="U45"/>
  <c r="U43"/>
  <c r="U41"/>
  <c r="U40"/>
  <c r="U36"/>
  <c r="U31"/>
  <c r="U30"/>
  <c r="U28"/>
  <c r="U27"/>
  <c r="U26"/>
  <c r="U23"/>
  <c r="U21"/>
  <c r="U20"/>
  <c r="U17"/>
  <c r="U13"/>
  <c r="U11"/>
  <c r="AN70"/>
  <c r="AN48"/>
  <c r="AN42"/>
  <c r="AN29"/>
  <c r="AN24"/>
  <c r="AN83"/>
  <c r="X19"/>
  <c r="X12"/>
  <c r="V10"/>
  <c r="X16"/>
  <c r="X59"/>
  <c r="X57"/>
  <c r="X54"/>
  <c r="X52"/>
  <c r="X51"/>
  <c r="X47"/>
  <c r="X45"/>
  <c r="X43"/>
  <c r="X41"/>
  <c r="X40"/>
  <c r="X38"/>
  <c r="X37"/>
  <c r="X35"/>
  <c r="X34"/>
  <c r="AN34" s="1"/>
  <c r="X33"/>
  <c r="X10"/>
  <c r="AO10"/>
  <c r="X11"/>
  <c r="X13"/>
  <c r="X15"/>
  <c r="X17"/>
  <c r="X20"/>
  <c r="X21"/>
  <c r="X23"/>
  <c r="AN44" l="1"/>
  <c r="AN47"/>
  <c r="U35"/>
  <c r="U39"/>
  <c r="U44"/>
  <c r="U48"/>
  <c r="U53"/>
  <c r="AQ36"/>
  <c r="AV34"/>
  <c r="AX42"/>
  <c r="AX44"/>
  <c r="AX48"/>
  <c r="AV35"/>
  <c r="AV39"/>
  <c r="AV44"/>
  <c r="AV48"/>
  <c r="AV53"/>
  <c r="U34"/>
  <c r="AQ15"/>
  <c r="AQ58"/>
  <c r="BC35"/>
  <c r="AQ18"/>
  <c r="AQ24"/>
  <c r="BN67"/>
  <c r="BJ67"/>
  <c r="AQ14"/>
  <c r="BL16"/>
  <c r="AQ60"/>
  <c r="U50"/>
  <c r="U65"/>
  <c r="U74"/>
  <c r="U84"/>
  <c r="AQ67"/>
  <c r="U58"/>
  <c r="BK22"/>
  <c r="AN46"/>
  <c r="AN33"/>
  <c r="AN60"/>
  <c r="U24"/>
  <c r="U80"/>
  <c r="AQ76"/>
  <c r="AV29"/>
  <c r="AW18"/>
  <c r="AV25"/>
  <c r="AV79"/>
  <c r="U29"/>
  <c r="AQ56"/>
  <c r="U71"/>
  <c r="AZ18"/>
  <c r="AQ32"/>
  <c r="AQ46"/>
  <c r="AR46" s="1"/>
  <c r="BL22"/>
  <c r="BO32"/>
  <c r="BQ32"/>
  <c r="BO46"/>
  <c r="BQ46"/>
  <c r="BP56"/>
  <c r="AN12"/>
  <c r="AN32"/>
  <c r="AN56"/>
  <c r="AW38"/>
  <c r="AR38"/>
  <c r="AW41"/>
  <c r="AR41"/>
  <c r="AX68"/>
  <c r="AR68"/>
  <c r="AV82"/>
  <c r="AR82"/>
  <c r="AV81"/>
  <c r="AR81"/>
  <c r="AX84"/>
  <c r="AR84"/>
  <c r="AV56"/>
  <c r="AR56"/>
  <c r="AW65"/>
  <c r="AR65"/>
  <c r="AX74"/>
  <c r="AR74"/>
  <c r="AV58"/>
  <c r="AR58"/>
  <c r="AX67"/>
  <c r="AR67"/>
  <c r="AV36"/>
  <c r="AR36"/>
  <c r="AW45"/>
  <c r="AR45"/>
  <c r="AV55"/>
  <c r="AR55"/>
  <c r="AV71"/>
  <c r="AR71"/>
  <c r="BN24"/>
  <c r="AR24"/>
  <c r="BP29"/>
  <c r="AR29"/>
  <c r="AX80"/>
  <c r="AR80"/>
  <c r="AV62"/>
  <c r="AR62"/>
  <c r="AV77"/>
  <c r="AR77"/>
  <c r="AW54"/>
  <c r="AR54"/>
  <c r="AV64"/>
  <c r="AR64"/>
  <c r="AX76"/>
  <c r="AR76"/>
  <c r="AW85"/>
  <c r="AR85"/>
  <c r="BN60"/>
  <c r="AR60"/>
  <c r="BJ70"/>
  <c r="AR70"/>
  <c r="BN18"/>
  <c r="AR18"/>
  <c r="BO16"/>
  <c r="AR16"/>
  <c r="AX15"/>
  <c r="AR15"/>
  <c r="BN14"/>
  <c r="AR14"/>
  <c r="AZ32"/>
  <c r="AR32"/>
  <c r="BQ33"/>
  <c r="AR33"/>
  <c r="BR34"/>
  <c r="AR34"/>
  <c r="BP42"/>
  <c r="AR42"/>
  <c r="BQ44"/>
  <c r="AR44"/>
  <c r="BQ48"/>
  <c r="AR48"/>
  <c r="AV40"/>
  <c r="AR40"/>
  <c r="AV43"/>
  <c r="AR43"/>
  <c r="AV47"/>
  <c r="AR47"/>
  <c r="AV57"/>
  <c r="AR57"/>
  <c r="AW83"/>
  <c r="AR83"/>
  <c r="AN38"/>
  <c r="U18"/>
  <c r="U22"/>
  <c r="U25"/>
  <c r="U56"/>
  <c r="U60"/>
  <c r="U62"/>
  <c r="U75"/>
  <c r="U79"/>
  <c r="U81"/>
  <c r="AQ61"/>
  <c r="AQ51"/>
  <c r="AQ59"/>
  <c r="AW75"/>
  <c r="AX18"/>
  <c r="AX22"/>
  <c r="AV18"/>
  <c r="AV24"/>
  <c r="AV50"/>
  <c r="AV75"/>
  <c r="BA18"/>
  <c r="BC18"/>
  <c r="AZ25"/>
  <c r="BA29"/>
  <c r="BC29"/>
  <c r="AZ79"/>
  <c r="BD79"/>
  <c r="BK16"/>
  <c r="BM16"/>
  <c r="AW81"/>
  <c r="AW70"/>
  <c r="AX70"/>
  <c r="BO56"/>
  <c r="AQ19"/>
  <c r="AR19" s="1"/>
  <c r="AQ12"/>
  <c r="AR12" s="1"/>
  <c r="AQ52"/>
  <c r="AQ63"/>
  <c r="AQ66"/>
  <c r="AQ69"/>
  <c r="AQ78"/>
  <c r="AV14"/>
  <c r="AZ14"/>
  <c r="BQ70"/>
  <c r="BV70"/>
  <c r="BR70"/>
  <c r="BW70"/>
  <c r="BT70"/>
  <c r="BX70"/>
  <c r="BU70"/>
  <c r="BG24"/>
  <c r="BG50"/>
  <c r="BC58"/>
  <c r="BE71"/>
  <c r="BL83"/>
  <c r="BG32"/>
  <c r="BI32"/>
  <c r="BG53"/>
  <c r="BC13"/>
  <c r="AX13"/>
  <c r="AY13"/>
  <c r="AZ13"/>
  <c r="AV13"/>
  <c r="AW13"/>
  <c r="AN11"/>
  <c r="BJ11"/>
  <c r="AN15"/>
  <c r="BJ15"/>
  <c r="AN17"/>
  <c r="BJ17"/>
  <c r="AN20"/>
  <c r="BJ20"/>
  <c r="AQ20"/>
  <c r="AR20" s="1"/>
  <c r="AN23"/>
  <c r="BJ23"/>
  <c r="AQ23"/>
  <c r="AR23" s="1"/>
  <c r="AN26"/>
  <c r="BJ26"/>
  <c r="AQ26"/>
  <c r="AR26" s="1"/>
  <c r="AN28"/>
  <c r="BJ28"/>
  <c r="AQ28"/>
  <c r="AR28" s="1"/>
  <c r="AN30"/>
  <c r="BJ30"/>
  <c r="AQ30"/>
  <c r="AR30" s="1"/>
  <c r="AN31"/>
  <c r="BJ31"/>
  <c r="AQ31"/>
  <c r="AR31" s="1"/>
  <c r="AN40"/>
  <c r="BJ40"/>
  <c r="AN41"/>
  <c r="BJ41"/>
  <c r="AN43"/>
  <c r="BJ43"/>
  <c r="AN54"/>
  <c r="BJ54"/>
  <c r="AN57"/>
  <c r="BJ57"/>
  <c r="AN64"/>
  <c r="BJ64"/>
  <c r="AN68"/>
  <c r="BJ68"/>
  <c r="AN82"/>
  <c r="BJ82"/>
  <c r="AZ58"/>
  <c r="BA60"/>
  <c r="BC60"/>
  <c r="AZ61"/>
  <c r="AZ62"/>
  <c r="BD62"/>
  <c r="BA70"/>
  <c r="BC70"/>
  <c r="BC71"/>
  <c r="BA15"/>
  <c r="BC15"/>
  <c r="BA47"/>
  <c r="AZ52"/>
  <c r="BC54"/>
  <c r="AZ59"/>
  <c r="BB66"/>
  <c r="BC82"/>
  <c r="AZ83"/>
  <c r="BE24"/>
  <c r="BE32"/>
  <c r="BF50"/>
  <c r="BE50"/>
  <c r="BF53"/>
  <c r="BE53"/>
  <c r="AY47"/>
  <c r="AY54"/>
  <c r="BJ38"/>
  <c r="BJ47"/>
  <c r="BJ76"/>
  <c r="BH66"/>
  <c r="BG68"/>
  <c r="BK14"/>
  <c r="BM14"/>
  <c r="BK18"/>
  <c r="BM18"/>
  <c r="BL19"/>
  <c r="BK24"/>
  <c r="BM24"/>
  <c r="BK34"/>
  <c r="BM34"/>
  <c r="BK42"/>
  <c r="BM42"/>
  <c r="BL48"/>
  <c r="BK60"/>
  <c r="BK70"/>
  <c r="BM70"/>
  <c r="BL80"/>
  <c r="BN15"/>
  <c r="BO15"/>
  <c r="BN20"/>
  <c r="BO20"/>
  <c r="BN23"/>
  <c r="BO23"/>
  <c r="BN26"/>
  <c r="BO26"/>
  <c r="BQ27"/>
  <c r="BN28"/>
  <c r="BO28"/>
  <c r="BN30"/>
  <c r="BO30"/>
  <c r="BQ36"/>
  <c r="BN38"/>
  <c r="BO38"/>
  <c r="BN40"/>
  <c r="BO40"/>
  <c r="BN41"/>
  <c r="BO41"/>
  <c r="BN43"/>
  <c r="BO43"/>
  <c r="BP45"/>
  <c r="BN47"/>
  <c r="BO47"/>
  <c r="BQ51"/>
  <c r="BP51"/>
  <c r="BN54"/>
  <c r="BO54"/>
  <c r="BN57"/>
  <c r="BO57"/>
  <c r="BN64"/>
  <c r="BN68"/>
  <c r="BP68"/>
  <c r="BN76"/>
  <c r="BO76"/>
  <c r="BN82"/>
  <c r="BO82"/>
  <c r="BQ82"/>
  <c r="BP83"/>
  <c r="BS34"/>
  <c r="BU34"/>
  <c r="BW34"/>
  <c r="BS42"/>
  <c r="BU42"/>
  <c r="BW42"/>
  <c r="BS70"/>
  <c r="AY14"/>
  <c r="AY19"/>
  <c r="AY44"/>
  <c r="AY58"/>
  <c r="BJ16"/>
  <c r="BJ19"/>
  <c r="BJ29"/>
  <c r="BJ34"/>
  <c r="BJ44"/>
  <c r="BG70"/>
  <c r="BI70"/>
  <c r="BG71"/>
  <c r="BI71"/>
  <c r="BK11"/>
  <c r="BK15"/>
  <c r="BK17"/>
  <c r="BM17"/>
  <c r="BK20"/>
  <c r="BK23"/>
  <c r="BM23"/>
  <c r="BK26"/>
  <c r="BM26"/>
  <c r="BK28"/>
  <c r="BM28"/>
  <c r="BK31"/>
  <c r="BM31"/>
  <c r="BK38"/>
  <c r="BM38"/>
  <c r="BK40"/>
  <c r="BK47"/>
  <c r="BM47"/>
  <c r="BK57"/>
  <c r="BK64"/>
  <c r="BM64"/>
  <c r="BK76"/>
  <c r="BM76"/>
  <c r="BK82"/>
  <c r="BM82"/>
  <c r="BO14"/>
  <c r="BN16"/>
  <c r="BO18"/>
  <c r="BN19"/>
  <c r="BP19"/>
  <c r="BO24"/>
  <c r="BQ24"/>
  <c r="BO29"/>
  <c r="BQ29"/>
  <c r="BN33"/>
  <c r="BO34"/>
  <c r="BQ34"/>
  <c r="BO42"/>
  <c r="BN44"/>
  <c r="BN48"/>
  <c r="BP48"/>
  <c r="BO60"/>
  <c r="BQ60"/>
  <c r="BO70"/>
  <c r="BN80"/>
  <c r="BQ80"/>
  <c r="BS47"/>
  <c r="BU47"/>
  <c r="BW47"/>
  <c r="BJ60"/>
  <c r="BJ80"/>
  <c r="AN13"/>
  <c r="BJ13"/>
  <c r="AN21"/>
  <c r="BJ21"/>
  <c r="AQ21"/>
  <c r="AR21" s="1"/>
  <c r="AN27"/>
  <c r="BJ27"/>
  <c r="AQ27"/>
  <c r="AR27" s="1"/>
  <c r="AN36"/>
  <c r="BJ36"/>
  <c r="AN45"/>
  <c r="BJ45"/>
  <c r="AN51"/>
  <c r="BJ51"/>
  <c r="AN52"/>
  <c r="BJ52"/>
  <c r="AN59"/>
  <c r="BJ59"/>
  <c r="AN63"/>
  <c r="BJ63"/>
  <c r="AN69"/>
  <c r="BJ69"/>
  <c r="AN78"/>
  <c r="BJ78"/>
  <c r="AN85"/>
  <c r="BJ85"/>
  <c r="BA58"/>
  <c r="AZ60"/>
  <c r="AZ70"/>
  <c r="BB70"/>
  <c r="BD70"/>
  <c r="AZ71"/>
  <c r="BD71"/>
  <c r="AZ15"/>
  <c r="AZ47"/>
  <c r="BA52"/>
  <c r="BC52"/>
  <c r="AZ54"/>
  <c r="BB54"/>
  <c r="BC59"/>
  <c r="BA66"/>
  <c r="AZ82"/>
  <c r="BD82"/>
  <c r="BA83"/>
  <c r="BC83"/>
  <c r="AY15"/>
  <c r="AY66"/>
  <c r="AY68"/>
  <c r="BJ66"/>
  <c r="BJ83"/>
  <c r="BG66"/>
  <c r="BI66"/>
  <c r="BE68"/>
  <c r="BL14"/>
  <c r="BL18"/>
  <c r="BK19"/>
  <c r="BM19"/>
  <c r="BL24"/>
  <c r="BL34"/>
  <c r="BL42"/>
  <c r="BK44"/>
  <c r="BM44"/>
  <c r="BK48"/>
  <c r="BM48"/>
  <c r="BL60"/>
  <c r="BL70"/>
  <c r="BK80"/>
  <c r="BP15"/>
  <c r="BQ20"/>
  <c r="BN21"/>
  <c r="BO21"/>
  <c r="BQ23"/>
  <c r="BP23"/>
  <c r="BP26"/>
  <c r="BN27"/>
  <c r="BQ28"/>
  <c r="BP28"/>
  <c r="BP30"/>
  <c r="BN36"/>
  <c r="BO36"/>
  <c r="BQ38"/>
  <c r="BQ40"/>
  <c r="BN45"/>
  <c r="BO45"/>
  <c r="BQ47"/>
  <c r="BP47"/>
  <c r="BN51"/>
  <c r="BO51"/>
  <c r="BN52"/>
  <c r="BO52"/>
  <c r="BQ57"/>
  <c r="BP57"/>
  <c r="BN63"/>
  <c r="BQ64"/>
  <c r="BO64"/>
  <c r="BN66"/>
  <c r="BP66"/>
  <c r="BO68"/>
  <c r="BN69"/>
  <c r="BP76"/>
  <c r="BN78"/>
  <c r="BO78"/>
  <c r="BN83"/>
  <c r="BO83"/>
  <c r="BQ83"/>
  <c r="BN85"/>
  <c r="BO85"/>
  <c r="BQ85"/>
  <c r="BV34"/>
  <c r="AY18"/>
  <c r="AY70"/>
  <c r="AQ11"/>
  <c r="AR11" s="1"/>
  <c r="BJ14"/>
  <c r="BJ18"/>
  <c r="BJ24"/>
  <c r="BJ33"/>
  <c r="BJ42"/>
  <c r="BJ48"/>
  <c r="BF70"/>
  <c r="BH70"/>
  <c r="BE70"/>
  <c r="BH71"/>
  <c r="BF81"/>
  <c r="BE81"/>
  <c r="BL11"/>
  <c r="BK13"/>
  <c r="BM13"/>
  <c r="BL15"/>
  <c r="BL17"/>
  <c r="BL20"/>
  <c r="BK21"/>
  <c r="BM21"/>
  <c r="BL26"/>
  <c r="BL28"/>
  <c r="BL31"/>
  <c r="BL38"/>
  <c r="BL40"/>
  <c r="BK45"/>
  <c r="BL47"/>
  <c r="BK51"/>
  <c r="BM51"/>
  <c r="BL57"/>
  <c r="BK59"/>
  <c r="BL64"/>
  <c r="BK66"/>
  <c r="BM66"/>
  <c r="BL76"/>
  <c r="BK78"/>
  <c r="BM78"/>
  <c r="BK83"/>
  <c r="BK85"/>
  <c r="BO19"/>
  <c r="BN29"/>
  <c r="BO33"/>
  <c r="BN34"/>
  <c r="BP34"/>
  <c r="BN42"/>
  <c r="BO44"/>
  <c r="BO48"/>
  <c r="BN70"/>
  <c r="BP70"/>
  <c r="BO80"/>
  <c r="AV70"/>
  <c r="AV15"/>
  <c r="U15"/>
  <c r="AW15"/>
  <c r="AW78"/>
  <c r="AV38"/>
  <c r="AW36"/>
  <c r="AX38"/>
  <c r="AX45"/>
  <c r="AX56"/>
  <c r="AX36"/>
  <c r="AX41"/>
  <c r="AX54"/>
  <c r="AW62"/>
  <c r="AX62"/>
  <c r="AX71"/>
  <c r="AX78"/>
  <c r="AW63"/>
  <c r="AW69"/>
  <c r="AW64"/>
  <c r="AW68"/>
  <c r="AW76"/>
  <c r="AW82"/>
  <c r="AX64"/>
  <c r="AX69"/>
  <c r="AX83"/>
  <c r="AX85"/>
  <c r="AX40"/>
  <c r="AX43"/>
  <c r="AX47"/>
  <c r="AX51"/>
  <c r="AX52"/>
  <c r="AX57"/>
  <c r="AX59"/>
  <c r="AX58"/>
  <c r="AX61"/>
  <c r="AX65"/>
  <c r="AX81"/>
  <c r="AV41"/>
  <c r="AV45"/>
  <c r="AV52"/>
  <c r="AV54"/>
  <c r="AV59"/>
  <c r="AV66"/>
  <c r="AV68"/>
  <c r="AV76"/>
  <c r="AV83"/>
  <c r="AV85"/>
  <c r="AV65"/>
  <c r="AV67"/>
  <c r="AV74"/>
  <c r="AV80"/>
  <c r="AV84"/>
  <c r="AW66"/>
  <c r="AX63"/>
  <c r="AX82"/>
  <c r="AW40"/>
  <c r="AW43"/>
  <c r="AW47"/>
  <c r="AW51"/>
  <c r="AW57"/>
  <c r="AW58"/>
  <c r="AW61"/>
  <c r="AW67"/>
  <c r="AW74"/>
  <c r="AW77"/>
  <c r="AW80"/>
  <c r="AW84"/>
  <c r="AX77"/>
  <c r="AN19"/>
  <c r="AP19" s="1"/>
  <c r="AN16"/>
  <c r="AS82"/>
  <c r="AP82"/>
  <c r="U10"/>
  <c r="AQ10"/>
  <c r="AP64"/>
  <c r="AP62"/>
  <c r="AP45"/>
  <c r="AP43"/>
  <c r="AP57"/>
  <c r="AN10"/>
  <c r="AP50"/>
  <c r="AP36"/>
  <c r="AP58"/>
  <c r="AP12"/>
  <c r="AP44"/>
  <c r="AP42"/>
  <c r="AP48"/>
  <c r="AP46"/>
  <c r="AP31"/>
  <c r="BE12" l="1"/>
  <c r="BH12"/>
  <c r="AW14"/>
  <c r="BC14"/>
  <c r="BA14"/>
  <c r="BC32"/>
  <c r="BA32"/>
  <c r="AV32"/>
  <c r="BA12"/>
  <c r="AV10"/>
  <c r="AR10"/>
  <c r="AV69"/>
  <c r="AR69"/>
  <c r="AV63"/>
  <c r="AR63"/>
  <c r="AW59"/>
  <c r="AR59"/>
  <c r="AV61"/>
  <c r="AR61"/>
  <c r="AV78"/>
  <c r="AR78"/>
  <c r="AX66"/>
  <c r="AR66"/>
  <c r="AW52"/>
  <c r="AR52"/>
  <c r="AV51"/>
  <c r="AR51"/>
  <c r="BC66"/>
  <c r="BL66"/>
  <c r="BO66"/>
  <c r="BE66"/>
  <c r="BF66"/>
  <c r="BD66"/>
  <c r="AZ66"/>
  <c r="BS66"/>
  <c r="BQ19"/>
  <c r="AZ19"/>
  <c r="AV19"/>
  <c r="AW19"/>
  <c r="BC19"/>
  <c r="BA19"/>
  <c r="AX19"/>
  <c r="BC12"/>
  <c r="AV12"/>
  <c r="AZ12"/>
  <c r="BR66"/>
  <c r="BW66"/>
  <c r="BT66"/>
  <c r="BX66"/>
  <c r="BU66"/>
  <c r="BQ66"/>
  <c r="BV66"/>
  <c r="BC27"/>
  <c r="BG27"/>
  <c r="AV27"/>
  <c r="AZ27"/>
  <c r="BE27"/>
  <c r="AZ26"/>
  <c r="BE26"/>
  <c r="BH26"/>
  <c r="BC26"/>
  <c r="BA26"/>
  <c r="AV26"/>
  <c r="BP10"/>
  <c r="BQ10"/>
  <c r="BN10"/>
  <c r="BJ10"/>
  <c r="AY11"/>
  <c r="AV11"/>
  <c r="AX11"/>
  <c r="AW11"/>
  <c r="AY21"/>
  <c r="AV21"/>
  <c r="AX21"/>
  <c r="AW21"/>
  <c r="BO10"/>
  <c r="AW10"/>
  <c r="AX10"/>
  <c r="AP10"/>
  <c r="AS18"/>
  <c r="AS51"/>
  <c r="AS74"/>
  <c r="AS67"/>
  <c r="AS12"/>
  <c r="AS10"/>
  <c r="AS27"/>
  <c r="AS30"/>
  <c r="AS26"/>
  <c r="AS22"/>
  <c r="AS85"/>
  <c r="AS69"/>
  <c r="AS66"/>
  <c r="AS84"/>
  <c r="AS80"/>
  <c r="AS77"/>
  <c r="AS25"/>
  <c r="AS50"/>
  <c r="AS62"/>
  <c r="AS64"/>
  <c r="AS44"/>
  <c r="AS48"/>
  <c r="AS36"/>
  <c r="AS58"/>
  <c r="AS59"/>
  <c r="AS54"/>
  <c r="AS52"/>
  <c r="AS47"/>
  <c r="AS43"/>
  <c r="AS41"/>
  <c r="AS40"/>
  <c r="AS38"/>
  <c r="AS35"/>
  <c r="AS34"/>
  <c r="AS11"/>
  <c r="AS15"/>
  <c r="AS17"/>
  <c r="AS20"/>
  <c r="AS23"/>
  <c r="AS14"/>
  <c r="AS19"/>
  <c r="AS42"/>
  <c r="AS46"/>
  <c r="AS16"/>
  <c r="AS39"/>
  <c r="AS60"/>
  <c r="AS56"/>
  <c r="AS53"/>
  <c r="AS76"/>
  <c r="AS68"/>
  <c r="AS28"/>
  <c r="AS83"/>
  <c r="AS78"/>
  <c r="AS63"/>
  <c r="AS81"/>
  <c r="AS79"/>
  <c r="AS75"/>
  <c r="AS71"/>
  <c r="AS70"/>
  <c r="AS32"/>
  <c r="AS65"/>
  <c r="AS29"/>
  <c r="AS24"/>
  <c r="AS55"/>
  <c r="AS49"/>
  <c r="AS31"/>
  <c r="AS61"/>
  <c r="AS57"/>
  <c r="AS45"/>
  <c r="AS37"/>
  <c r="AS33"/>
  <c r="AS13"/>
  <c r="AS21"/>
  <c r="AP15"/>
  <c r="AP34"/>
  <c r="AP35"/>
  <c r="AP33"/>
  <c r="AP49"/>
  <c r="AP61"/>
  <c r="AP55"/>
  <c r="AP20"/>
  <c r="AP40"/>
  <c r="AP37"/>
  <c r="AP21"/>
  <c r="AP11"/>
  <c r="AP17"/>
  <c r="AP23"/>
  <c r="AP54"/>
  <c r="AP47"/>
  <c r="AP41"/>
  <c r="AP38"/>
  <c r="AP13"/>
  <c r="AP52"/>
  <c r="AP59"/>
  <c r="AP16"/>
  <c r="AP39"/>
  <c r="AP60"/>
  <c r="AP83"/>
  <c r="AP81"/>
  <c r="AP79"/>
  <c r="AP78"/>
  <c r="AP75"/>
  <c r="AP53"/>
  <c r="AP27"/>
  <c r="AP30"/>
  <c r="AP26"/>
  <c r="AP18"/>
  <c r="AP22"/>
  <c r="AP69"/>
  <c r="AP66"/>
  <c r="AP51"/>
  <c r="AP67"/>
  <c r="AP85"/>
  <c r="AP84"/>
  <c r="AP80"/>
  <c r="AP77"/>
  <c r="AP76"/>
  <c r="AP74"/>
  <c r="AP71"/>
  <c r="AP70"/>
  <c r="AP68"/>
  <c r="AP65"/>
  <c r="AP63"/>
  <c r="AP56"/>
  <c r="AP32"/>
  <c r="AP29"/>
  <c r="AP28"/>
  <c r="AP25"/>
  <c r="AP24"/>
  <c r="AP14"/>
</calcChain>
</file>

<file path=xl/sharedStrings.xml><?xml version="1.0" encoding="utf-8"?>
<sst xmlns="http://schemas.openxmlformats.org/spreadsheetml/2006/main" count="615" uniqueCount="330">
  <si>
    <t>UNIVERSITE ABDERRAHMANE MIRA DE BEJAIA</t>
  </si>
  <si>
    <t>FACULTE DES LETTRES ET DES LANGUES</t>
  </si>
  <si>
    <t>DEPARTEMENT LANGUE ET LITTERATURE ARABE</t>
  </si>
  <si>
    <t>3ème ANNEE LMD</t>
  </si>
  <si>
    <t>coefficient</t>
  </si>
  <si>
    <t>N°</t>
  </si>
  <si>
    <t>Matricule</t>
  </si>
  <si>
    <t>Nom</t>
  </si>
  <si>
    <t>Prénom</t>
  </si>
  <si>
    <t>وحد تع اس 1</t>
  </si>
  <si>
    <t>u1</t>
  </si>
  <si>
    <t>نح و صر</t>
  </si>
  <si>
    <t>بلا و اسل</t>
  </si>
  <si>
    <t>وحد تع اس 2</t>
  </si>
  <si>
    <t>u2</t>
  </si>
  <si>
    <t>تعل عا خا</t>
  </si>
  <si>
    <t>علم نف  مع</t>
  </si>
  <si>
    <t>عل اجت لغ</t>
  </si>
  <si>
    <t>منهج تدر</t>
  </si>
  <si>
    <t>وحد تع است1</t>
  </si>
  <si>
    <t>u3</t>
  </si>
  <si>
    <t>تق تعب</t>
  </si>
  <si>
    <t>منا تح نص</t>
  </si>
  <si>
    <t>ادب اط</t>
  </si>
  <si>
    <t>تشر مد</t>
  </si>
  <si>
    <t>Crédit S1</t>
  </si>
  <si>
    <t>Moy S1</t>
  </si>
  <si>
    <t>ABACI</t>
  </si>
  <si>
    <t>ABBAS</t>
  </si>
  <si>
    <t>Siham</t>
  </si>
  <si>
    <t>10AR0178</t>
  </si>
  <si>
    <t>ABDELKOUI</t>
  </si>
  <si>
    <t>Latifa</t>
  </si>
  <si>
    <t>Lamia</t>
  </si>
  <si>
    <t>Kahina</t>
  </si>
  <si>
    <t>Yasmina</t>
  </si>
  <si>
    <t>Chahrazad</t>
  </si>
  <si>
    <t>Souhila</t>
  </si>
  <si>
    <t>Sabrina</t>
  </si>
  <si>
    <t>Salima</t>
  </si>
  <si>
    <t>Lynda</t>
  </si>
  <si>
    <t>Sabah</t>
  </si>
  <si>
    <t>Katia</t>
  </si>
  <si>
    <t>Nacera</t>
  </si>
  <si>
    <t>Hichem</t>
  </si>
  <si>
    <t>Sonia</t>
  </si>
  <si>
    <t>Nora</t>
  </si>
  <si>
    <t>HADDADOU</t>
  </si>
  <si>
    <t>Meriem</t>
  </si>
  <si>
    <t>Nassima</t>
  </si>
  <si>
    <t>Tassadit</t>
  </si>
  <si>
    <t>Naima</t>
  </si>
  <si>
    <t>Samiha</t>
  </si>
  <si>
    <t>Radia</t>
  </si>
  <si>
    <t>Hakima</t>
  </si>
  <si>
    <t>Naoual</t>
  </si>
  <si>
    <t>YAHI</t>
  </si>
  <si>
    <t>Chafia</t>
  </si>
  <si>
    <t>ZIDANE</t>
  </si>
  <si>
    <t>11AR064</t>
  </si>
  <si>
    <t>Zahra</t>
  </si>
  <si>
    <t>11AR0363</t>
  </si>
  <si>
    <t>Zohra</t>
  </si>
  <si>
    <t>11AR0461</t>
  </si>
  <si>
    <t>ABBASSENE</t>
  </si>
  <si>
    <t>11AR0392</t>
  </si>
  <si>
    <t>ABDERRAHIM</t>
  </si>
  <si>
    <t>Dyhia</t>
  </si>
  <si>
    <t>11AR0348</t>
  </si>
  <si>
    <t>ABDICHE</t>
  </si>
  <si>
    <t>11AR0632</t>
  </si>
  <si>
    <t>ABDOUNE</t>
  </si>
  <si>
    <t>Rebiha</t>
  </si>
  <si>
    <t>09AR0213</t>
  </si>
  <si>
    <t>ABIDI</t>
  </si>
  <si>
    <t>Zina</t>
  </si>
  <si>
    <t>Saliha</t>
  </si>
  <si>
    <t>Anissa</t>
  </si>
  <si>
    <t>11AR0722</t>
  </si>
  <si>
    <t>AIT ABBAS</t>
  </si>
  <si>
    <t>Zinela</t>
  </si>
  <si>
    <t>11AR0381</t>
  </si>
  <si>
    <t>AIT BRAHAM</t>
  </si>
  <si>
    <t>10AR0075</t>
  </si>
  <si>
    <t>AIT OUARET</t>
  </si>
  <si>
    <t>Bader</t>
  </si>
  <si>
    <t>Samia</t>
  </si>
  <si>
    <t>11AR0509</t>
  </si>
  <si>
    <t>AMELLOU</t>
  </si>
  <si>
    <t>Djazia</t>
  </si>
  <si>
    <t>11AR0644</t>
  </si>
  <si>
    <t>AMEUR</t>
  </si>
  <si>
    <t>11AR0698</t>
  </si>
  <si>
    <t>AMIR</t>
  </si>
  <si>
    <t>Rabiha</t>
  </si>
  <si>
    <t>11AR0717</t>
  </si>
  <si>
    <t>AMROUNE</t>
  </si>
  <si>
    <t>11AR0725</t>
  </si>
  <si>
    <t>ASBAI</t>
  </si>
  <si>
    <t>11AR0745</t>
  </si>
  <si>
    <t>ASSIAKH</t>
  </si>
  <si>
    <t>Theldja</t>
  </si>
  <si>
    <t>11AR0563</t>
  </si>
  <si>
    <t>AZEGAGH</t>
  </si>
  <si>
    <t>Soraya</t>
  </si>
  <si>
    <t>11AR0138</t>
  </si>
  <si>
    <t>AZZI</t>
  </si>
  <si>
    <t>11AR0290</t>
  </si>
  <si>
    <t>BELBACHIR</t>
  </si>
  <si>
    <t>11AR0455</t>
  </si>
  <si>
    <t>BEN MESSAOUD</t>
  </si>
  <si>
    <t>Abdelouhab</t>
  </si>
  <si>
    <t>11AR0245</t>
  </si>
  <si>
    <t>BENAMAR</t>
  </si>
  <si>
    <t>Rezkia</t>
  </si>
  <si>
    <t>11AR0535</t>
  </si>
  <si>
    <t>BENBAAZIZ</t>
  </si>
  <si>
    <t>Chahra-zad</t>
  </si>
  <si>
    <t>09LCA24511CAR</t>
  </si>
  <si>
    <t>BERBACHE</t>
  </si>
  <si>
    <t>Aida</t>
  </si>
  <si>
    <t>11AR0421</t>
  </si>
  <si>
    <t>BEZZOUH</t>
  </si>
  <si>
    <t>11AR0558</t>
  </si>
  <si>
    <t>BOUHIRED</t>
  </si>
  <si>
    <t>Faouzia</t>
  </si>
  <si>
    <t>11AR0270</t>
  </si>
  <si>
    <t>BOUKHENTACHE</t>
  </si>
  <si>
    <t>11AR0011</t>
  </si>
  <si>
    <t>BOUNCEUR</t>
  </si>
  <si>
    <t>Hamza</t>
  </si>
  <si>
    <t>10SHS11411CAR</t>
  </si>
  <si>
    <t>CHAABNA</t>
  </si>
  <si>
    <t>11AR0366</t>
  </si>
  <si>
    <t>CHERFI</t>
  </si>
  <si>
    <t>11AR0529</t>
  </si>
  <si>
    <t>CHETIOUI</t>
  </si>
  <si>
    <t>11AR0607</t>
  </si>
  <si>
    <t>GANA</t>
  </si>
  <si>
    <t>11AR0304</t>
  </si>
  <si>
    <t>GHERNAIA</t>
  </si>
  <si>
    <t>Souraya</t>
  </si>
  <si>
    <t>11AR0324</t>
  </si>
  <si>
    <t>GHILAS</t>
  </si>
  <si>
    <t>11AR0660</t>
  </si>
  <si>
    <t>GUERROUAHEN</t>
  </si>
  <si>
    <t>ZINA</t>
  </si>
  <si>
    <t>11AR0221</t>
  </si>
  <si>
    <t>HADDADI</t>
  </si>
  <si>
    <t>11AR0254</t>
  </si>
  <si>
    <t>10AR0104</t>
  </si>
  <si>
    <t>HADDOU</t>
  </si>
  <si>
    <t>11AR0136</t>
  </si>
  <si>
    <t>HAMADACHE</t>
  </si>
  <si>
    <t>11AR0577</t>
  </si>
  <si>
    <t>HAMICHE</t>
  </si>
  <si>
    <t>11AR0052</t>
  </si>
  <si>
    <t>HARFOUCHE</t>
  </si>
  <si>
    <t>Bahia</t>
  </si>
  <si>
    <t>11AR0508</t>
  </si>
  <si>
    <t>IBALIDEN</t>
  </si>
  <si>
    <t>Nedjima</t>
  </si>
  <si>
    <t>11AR0668</t>
  </si>
  <si>
    <t>IDIR</t>
  </si>
  <si>
    <t>10903111CAR</t>
  </si>
  <si>
    <t>IMADALI</t>
  </si>
  <si>
    <t>11AR0025</t>
  </si>
  <si>
    <t>ITOUCHENE</t>
  </si>
  <si>
    <t>Dania</t>
  </si>
  <si>
    <t>11AR0453</t>
  </si>
  <si>
    <t>KIROUANE</t>
  </si>
  <si>
    <t>Lidia</t>
  </si>
  <si>
    <t>Amina</t>
  </si>
  <si>
    <t>11AR0332</t>
  </si>
  <si>
    <t>MAHMOUDI</t>
  </si>
  <si>
    <t>10AR0022</t>
  </si>
  <si>
    <t>MENDIL</t>
  </si>
  <si>
    <t>11AR0134</t>
  </si>
  <si>
    <t>MEZIANI</t>
  </si>
  <si>
    <t>Hayette</t>
  </si>
  <si>
    <t>11AR0553</t>
  </si>
  <si>
    <t>MEZOUAR</t>
  </si>
  <si>
    <t>11AR0415</t>
  </si>
  <si>
    <t>OUAHCENE</t>
  </si>
  <si>
    <t>11AR0177</t>
  </si>
  <si>
    <t>OUAZENE</t>
  </si>
  <si>
    <t>11AR0768</t>
  </si>
  <si>
    <t>OUMELLIL</t>
  </si>
  <si>
    <t>11AR0708</t>
  </si>
  <si>
    <t>ROUBACHE</t>
  </si>
  <si>
    <t>11AR0329</t>
  </si>
  <si>
    <t>SADAOUI</t>
  </si>
  <si>
    <t>11AR0584</t>
  </si>
  <si>
    <t>SAIDJ</t>
  </si>
  <si>
    <t>11AR0285</t>
  </si>
  <si>
    <t>SOUALHI</t>
  </si>
  <si>
    <t>08AR013</t>
  </si>
  <si>
    <t>SOUDANI</t>
  </si>
  <si>
    <t>Billal</t>
  </si>
  <si>
    <t>11AR0244</t>
  </si>
  <si>
    <t>TAEB</t>
  </si>
  <si>
    <t>11AR0294</t>
  </si>
  <si>
    <t>TAHIR</t>
  </si>
  <si>
    <t>Malika</t>
  </si>
  <si>
    <t>11AR0210</t>
  </si>
  <si>
    <t>TAKENINT</t>
  </si>
  <si>
    <t>11AR0462</t>
  </si>
  <si>
    <t>TISSEGOUINE</t>
  </si>
  <si>
    <t>TOUAHRIA</t>
  </si>
  <si>
    <t>11AR0246</t>
  </si>
  <si>
    <t>TOUATI</t>
  </si>
  <si>
    <t>11AR0689</t>
  </si>
  <si>
    <t>11AR0537</t>
  </si>
  <si>
    <t>10AR0097</t>
  </si>
  <si>
    <t>11AR0104</t>
  </si>
  <si>
    <t>YAZID</t>
  </si>
  <si>
    <t>Fatma</t>
  </si>
  <si>
    <t>11AR0475</t>
  </si>
  <si>
    <t>YOUKENANE</t>
  </si>
  <si>
    <t>YOUKNANE</t>
  </si>
  <si>
    <t>11AR0474</t>
  </si>
  <si>
    <t>YOUS</t>
  </si>
  <si>
    <t>11AR0071</t>
  </si>
  <si>
    <t>11AR0688</t>
  </si>
  <si>
    <t>ZANE</t>
  </si>
  <si>
    <t>10AR0233</t>
  </si>
  <si>
    <t>ZEMOURI</t>
  </si>
  <si>
    <t>Hafida</t>
  </si>
  <si>
    <t>11AR0652</t>
  </si>
  <si>
    <t>11AR0235</t>
  </si>
  <si>
    <t>Année universitaire 2012 /2013</t>
  </si>
  <si>
    <t>Liste des modules 2012/2013</t>
  </si>
  <si>
    <t>MODULES</t>
  </si>
  <si>
    <t>GROUPES</t>
  </si>
  <si>
    <t>G1</t>
  </si>
  <si>
    <t>G2</t>
  </si>
  <si>
    <t>G3</t>
  </si>
  <si>
    <t>G4</t>
  </si>
  <si>
    <t>G5</t>
  </si>
  <si>
    <t>G6</t>
  </si>
  <si>
    <t>G7</t>
  </si>
  <si>
    <t>G8</t>
  </si>
  <si>
    <t>3éme Année</t>
  </si>
  <si>
    <t>TD</t>
  </si>
  <si>
    <t>COURS</t>
  </si>
  <si>
    <t>X</t>
  </si>
  <si>
    <t xml:space="preserve">              Spécialité : Didactique</t>
  </si>
  <si>
    <t xml:space="preserve">              Spécialité: Didactique</t>
  </si>
  <si>
    <t>Fait le 14/04/2013</t>
  </si>
  <si>
    <t>وحد تع اس 3</t>
  </si>
  <si>
    <t>نح  صر</t>
  </si>
  <si>
    <t>بل اس</t>
  </si>
  <si>
    <t>وحد تع اس 4</t>
  </si>
  <si>
    <t>تع عا خا</t>
  </si>
  <si>
    <t>عل نف مع</t>
  </si>
  <si>
    <t>عل اج لغ</t>
  </si>
  <si>
    <t>من تد</t>
  </si>
  <si>
    <t>وحد تع است 2</t>
  </si>
  <si>
    <t>تق تع</t>
  </si>
  <si>
    <t>من تح نص</t>
  </si>
  <si>
    <t>اد اط</t>
  </si>
  <si>
    <t>تش مدر</t>
  </si>
  <si>
    <t>التربص</t>
  </si>
  <si>
    <t>Crédit S2</t>
  </si>
  <si>
    <t>Moy S2</t>
  </si>
  <si>
    <t>Crédit s1+s2</t>
  </si>
  <si>
    <t>Moyenne anuelle</t>
  </si>
  <si>
    <t>Décision</t>
  </si>
  <si>
    <t xml:space="preserve">MODULES 2éme semestre </t>
  </si>
  <si>
    <t>Total Crédit</t>
  </si>
  <si>
    <t>Observations</t>
  </si>
  <si>
    <t>u4</t>
  </si>
  <si>
    <t>u5</t>
  </si>
  <si>
    <t>u6</t>
  </si>
  <si>
    <t>Session  Rattrapage</t>
  </si>
  <si>
    <t>Procès verbal de délibération Provisoire</t>
  </si>
  <si>
    <t>S1</t>
  </si>
  <si>
    <t>U11</t>
  </si>
  <si>
    <t>نح و صر1</t>
  </si>
  <si>
    <t>بلا و اسل1</t>
  </si>
  <si>
    <t>U22</t>
  </si>
  <si>
    <t>تعل عا خا1</t>
  </si>
  <si>
    <t>علم نف  مع1</t>
  </si>
  <si>
    <t>عل اجت لغ1</t>
  </si>
  <si>
    <t>منهج تدر1</t>
  </si>
  <si>
    <t>U33</t>
  </si>
  <si>
    <t>تق تعب1</t>
  </si>
  <si>
    <t>منا تح نص1</t>
  </si>
  <si>
    <t>ادب اط1</t>
  </si>
  <si>
    <t>تشر مد1</t>
  </si>
  <si>
    <t>S2</t>
  </si>
  <si>
    <t>U44</t>
  </si>
  <si>
    <t>نح  صر1</t>
  </si>
  <si>
    <t>بل اس1</t>
  </si>
  <si>
    <t>U55</t>
  </si>
  <si>
    <t>تع عا خا1</t>
  </si>
  <si>
    <t>عل نف مع1</t>
  </si>
  <si>
    <t>عل اج لغ1</t>
  </si>
  <si>
    <t>من تد1</t>
  </si>
  <si>
    <t>U66</t>
  </si>
  <si>
    <t>تق تع1</t>
  </si>
  <si>
    <t>من تح نص1</t>
  </si>
  <si>
    <t>اد اط1</t>
  </si>
  <si>
    <t>تش مدر1</t>
  </si>
  <si>
    <t>التربص1</t>
  </si>
  <si>
    <t>U1c</t>
  </si>
  <si>
    <t>نح و صرc1</t>
  </si>
  <si>
    <t>بلا و اسلc1</t>
  </si>
  <si>
    <t>U2c</t>
  </si>
  <si>
    <t>تعل عا خاc1</t>
  </si>
  <si>
    <t>علم نف  معc1</t>
  </si>
  <si>
    <t>عل اجت لغc1</t>
  </si>
  <si>
    <t>منهج تدرc1</t>
  </si>
  <si>
    <t>U3c</t>
  </si>
  <si>
    <t>تق تعبc1</t>
  </si>
  <si>
    <t>منا تح نصc1</t>
  </si>
  <si>
    <t>ادب اطc1</t>
  </si>
  <si>
    <t>تشر مدc1</t>
  </si>
  <si>
    <t>U4c</t>
  </si>
  <si>
    <t>نح  صرc1</t>
  </si>
  <si>
    <t>بل اسc1</t>
  </si>
  <si>
    <t>U5c</t>
  </si>
  <si>
    <t>cتع عا خا1</t>
  </si>
  <si>
    <t>عل نف معc1</t>
  </si>
  <si>
    <t>عل اج لغc1</t>
  </si>
  <si>
    <t>من تدc1</t>
  </si>
  <si>
    <t>U6c</t>
  </si>
  <si>
    <t>Semestre 1 &amp; 2</t>
  </si>
  <si>
    <t>crédit cursus</t>
  </si>
  <si>
    <t>Du : 26/09/2013</t>
  </si>
</sst>
</file>

<file path=xl/styles.xml><?xml version="1.0" encoding="utf-8"?>
<styleSheet xmlns="http://schemas.openxmlformats.org/spreadsheetml/2006/main">
  <numFmts count="2">
    <numFmt numFmtId="164" formatCode="0.00;[Red]0.00"/>
    <numFmt numFmtId="165" formatCode="0.00_ ;\-0.00\ "/>
  </numFmts>
  <fonts count="23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3"/>
      <name val="Arial"/>
      <family val="2"/>
    </font>
    <font>
      <sz val="14"/>
      <name val="Arial"/>
      <family val="2"/>
    </font>
    <font>
      <sz val="14"/>
      <name val="Times New Roman"/>
      <family val="1"/>
    </font>
    <font>
      <sz val="14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sz val="12"/>
      <name val="Times New Roman"/>
      <family val="1"/>
    </font>
    <font>
      <sz val="10"/>
      <name val="Arial"/>
    </font>
    <font>
      <sz val="19"/>
      <color rgb="FFFF000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4" fillId="0" borderId="5" xfId="0" applyFont="1" applyBorder="1" applyAlignment="1">
      <alignment textRotation="90"/>
    </xf>
    <xf numFmtId="0" fontId="4" fillId="2" borderId="5" xfId="0" applyFont="1" applyFill="1" applyBorder="1" applyAlignment="1">
      <alignment textRotation="90"/>
    </xf>
    <xf numFmtId="0" fontId="4" fillId="3" borderId="5" xfId="0" applyFont="1" applyFill="1" applyBorder="1" applyAlignment="1">
      <alignment textRotation="90"/>
    </xf>
    <xf numFmtId="0" fontId="4" fillId="4" borderId="5" xfId="0" applyFont="1" applyFill="1" applyBorder="1" applyAlignment="1">
      <alignment textRotation="90"/>
    </xf>
    <xf numFmtId="0" fontId="5" fillId="0" borderId="0" xfId="0" applyFont="1" applyAlignment="1">
      <alignment textRotation="90"/>
    </xf>
    <xf numFmtId="0" fontId="0" fillId="0" borderId="5" xfId="0" applyBorder="1"/>
    <xf numFmtId="164" fontId="0" fillId="0" borderId="0" xfId="0" applyNumberFormat="1"/>
    <xf numFmtId="0" fontId="3" fillId="0" borderId="5" xfId="0" applyFont="1" applyBorder="1" applyAlignment="1">
      <alignment textRotation="90"/>
    </xf>
    <xf numFmtId="0" fontId="6" fillId="0" borderId="0" xfId="0" applyFont="1" applyAlignment="1"/>
    <xf numFmtId="0" fontId="0" fillId="0" borderId="0" xfId="0" applyAlignment="1"/>
    <xf numFmtId="0" fontId="7" fillId="0" borderId="0" xfId="0" applyFont="1" applyBorder="1" applyAlignment="1"/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5" xfId="0" applyFont="1" applyBorder="1" applyAlignment="1"/>
    <xf numFmtId="0" fontId="3" fillId="0" borderId="1" xfId="0" applyFont="1" applyBorder="1" applyAlignment="1">
      <alignment textRotation="90"/>
    </xf>
    <xf numFmtId="0" fontId="8" fillId="0" borderId="1" xfId="0" applyFont="1" applyBorder="1" applyAlignment="1"/>
    <xf numFmtId="0" fontId="8" fillId="0" borderId="3" xfId="0" applyFont="1" applyBorder="1" applyAlignment="1"/>
    <xf numFmtId="0" fontId="8" fillId="0" borderId="11" xfId="0" applyFont="1" applyBorder="1" applyAlignment="1"/>
    <xf numFmtId="0" fontId="8" fillId="0" borderId="12" xfId="0" applyFont="1" applyBorder="1" applyAlignment="1">
      <alignment horizontal="center"/>
    </xf>
    <xf numFmtId="0" fontId="3" fillId="0" borderId="3" xfId="0" applyFont="1" applyBorder="1" applyAlignment="1">
      <alignment textRotation="90"/>
    </xf>
    <xf numFmtId="0" fontId="8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textRotation="90"/>
    </xf>
    <xf numFmtId="0" fontId="7" fillId="0" borderId="0" xfId="0" applyFont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0" fillId="5" borderId="0" xfId="0" applyFill="1"/>
    <xf numFmtId="0" fontId="4" fillId="5" borderId="0" xfId="0" applyFont="1" applyFill="1" applyBorder="1" applyAlignment="1">
      <alignment textRotation="90"/>
    </xf>
    <xf numFmtId="0" fontId="4" fillId="0" borderId="0" xfId="0" applyFont="1" applyBorder="1" applyAlignment="1">
      <alignment textRotation="90"/>
    </xf>
    <xf numFmtId="0" fontId="9" fillId="0" borderId="0" xfId="0" applyFont="1" applyFill="1" applyBorder="1" applyAlignment="1">
      <alignment horizontal="center" vertical="center"/>
    </xf>
    <xf numFmtId="0" fontId="10" fillId="0" borderId="5" xfId="0" applyFont="1" applyBorder="1" applyAlignment="1">
      <alignment textRotation="90"/>
    </xf>
    <xf numFmtId="0" fontId="6" fillId="5" borderId="5" xfId="0" applyFont="1" applyFill="1" applyBorder="1"/>
    <xf numFmtId="2" fontId="11" fillId="6" borderId="5" xfId="0" applyNumberFormat="1" applyFont="1" applyFill="1" applyBorder="1"/>
    <xf numFmtId="0" fontId="13" fillId="5" borderId="5" xfId="0" applyFont="1" applyFill="1" applyBorder="1"/>
    <xf numFmtId="0" fontId="6" fillId="5" borderId="1" xfId="0" applyFont="1" applyFill="1" applyBorder="1"/>
    <xf numFmtId="0" fontId="12" fillId="5" borderId="5" xfId="0" applyFont="1" applyFill="1" applyBorder="1" applyAlignment="1">
      <alignment horizontal="left" readingOrder="1"/>
    </xf>
    <xf numFmtId="0" fontId="11" fillId="5" borderId="5" xfId="0" applyFont="1" applyFill="1" applyBorder="1"/>
    <xf numFmtId="0" fontId="5" fillId="5" borderId="0" xfId="0" applyFont="1" applyFill="1"/>
    <xf numFmtId="0" fontId="13" fillId="5" borderId="1" xfId="0" applyFont="1" applyFill="1" applyBorder="1"/>
    <xf numFmtId="2" fontId="11" fillId="7" borderId="5" xfId="0" applyNumberFormat="1" applyFont="1" applyFill="1" applyBorder="1"/>
    <xf numFmtId="0" fontId="4" fillId="6" borderId="5" xfId="0" applyFont="1" applyFill="1" applyBorder="1" applyAlignment="1">
      <alignment textRotation="90"/>
    </xf>
    <xf numFmtId="2" fontId="11" fillId="6" borderId="3" xfId="0" applyNumberFormat="1" applyFont="1" applyFill="1" applyBorder="1"/>
    <xf numFmtId="2" fontId="11" fillId="6" borderId="5" xfId="0" quotePrefix="1" applyNumberFormat="1" applyFont="1" applyFill="1" applyBorder="1"/>
    <xf numFmtId="2" fontId="4" fillId="7" borderId="5" xfId="0" applyNumberFormat="1" applyFont="1" applyFill="1" applyBorder="1" applyAlignment="1">
      <alignment textRotation="90"/>
    </xf>
    <xf numFmtId="164" fontId="4" fillId="7" borderId="5" xfId="0" applyNumberFormat="1" applyFont="1" applyFill="1" applyBorder="1" applyAlignment="1">
      <alignment textRotation="90"/>
    </xf>
    <xf numFmtId="164" fontId="11" fillId="7" borderId="5" xfId="0" applyNumberFormat="1" applyFont="1" applyFill="1" applyBorder="1"/>
    <xf numFmtId="0" fontId="4" fillId="8" borderId="5" xfId="0" applyFont="1" applyFill="1" applyBorder="1" applyAlignment="1">
      <alignment textRotation="90"/>
    </xf>
    <xf numFmtId="0" fontId="11" fillId="9" borderId="5" xfId="0" applyFont="1" applyFill="1" applyBorder="1"/>
    <xf numFmtId="164" fontId="11" fillId="8" borderId="5" xfId="0" applyNumberFormat="1" applyFont="1" applyFill="1" applyBorder="1"/>
    <xf numFmtId="0" fontId="14" fillId="0" borderId="5" xfId="0" applyFont="1" applyBorder="1" applyAlignment="1">
      <alignment textRotation="90"/>
    </xf>
    <xf numFmtId="0" fontId="14" fillId="5" borderId="5" xfId="0" applyNumberFormat="1" applyFont="1" applyFill="1" applyBorder="1"/>
    <xf numFmtId="0" fontId="4" fillId="9" borderId="5" xfId="0" applyFont="1" applyFill="1" applyBorder="1" applyAlignment="1">
      <alignment textRotation="90"/>
    </xf>
    <xf numFmtId="0" fontId="15" fillId="0" borderId="5" xfId="0" applyFont="1" applyBorder="1"/>
    <xf numFmtId="0" fontId="11" fillId="0" borderId="0" xfId="0" applyFont="1" applyFill="1"/>
    <xf numFmtId="0" fontId="3" fillId="0" borderId="0" xfId="0" applyFont="1" applyFill="1"/>
    <xf numFmtId="0" fontId="9" fillId="0" borderId="0" xfId="0" applyFont="1"/>
    <xf numFmtId="0" fontId="3" fillId="0" borderId="5" xfId="0" applyFont="1" applyFill="1" applyBorder="1" applyAlignment="1"/>
    <xf numFmtId="0" fontId="3" fillId="6" borderId="4" xfId="0" applyFont="1" applyFill="1" applyBorder="1"/>
    <xf numFmtId="0" fontId="3" fillId="3" borderId="4" xfId="0" applyFont="1" applyFill="1" applyBorder="1"/>
    <xf numFmtId="0" fontId="3" fillId="0" borderId="4" xfId="0" applyFont="1" applyFill="1" applyBorder="1"/>
    <xf numFmtId="0" fontId="3" fillId="2" borderId="4" xfId="0" applyFont="1" applyFill="1" applyBorder="1"/>
    <xf numFmtId="0" fontId="3" fillId="0" borderId="4" xfId="0" applyNumberFormat="1" applyFont="1" applyFill="1" applyBorder="1"/>
    <xf numFmtId="0" fontId="3" fillId="0" borderId="5" xfId="0" applyFont="1" applyFill="1" applyBorder="1"/>
    <xf numFmtId="164" fontId="3" fillId="7" borderId="5" xfId="0" applyNumberFormat="1" applyFont="1" applyFill="1" applyBorder="1"/>
    <xf numFmtId="0" fontId="3" fillId="6" borderId="5" xfId="0" applyNumberFormat="1" applyFont="1" applyFill="1" applyBorder="1"/>
    <xf numFmtId="0" fontId="3" fillId="3" borderId="5" xfId="0" applyNumberFormat="1" applyFont="1" applyFill="1" applyBorder="1"/>
    <xf numFmtId="0" fontId="3" fillId="6" borderId="5" xfId="0" applyFont="1" applyFill="1" applyBorder="1"/>
    <xf numFmtId="0" fontId="3" fillId="3" borderId="5" xfId="0" applyFont="1" applyFill="1" applyBorder="1"/>
    <xf numFmtId="0" fontId="3" fillId="0" borderId="0" xfId="0" applyFont="1" applyFill="1" applyBorder="1"/>
    <xf numFmtId="2" fontId="3" fillId="0" borderId="0" xfId="0" applyNumberFormat="1" applyFont="1" applyFill="1"/>
    <xf numFmtId="0" fontId="16" fillId="0" borderId="0" xfId="0" applyFont="1" applyFill="1"/>
    <xf numFmtId="0" fontId="16" fillId="5" borderId="0" xfId="0" applyFont="1" applyFill="1"/>
    <xf numFmtId="0" fontId="17" fillId="0" borderId="0" xfId="0" applyFont="1" applyFill="1"/>
    <xf numFmtId="164" fontId="16" fillId="0" borderId="0" xfId="0" applyNumberFormat="1" applyFont="1" applyFill="1"/>
    <xf numFmtId="0" fontId="4" fillId="10" borderId="5" xfId="0" applyFont="1" applyFill="1" applyBorder="1" applyAlignment="1">
      <alignment textRotation="90"/>
    </xf>
    <xf numFmtId="0" fontId="4" fillId="10" borderId="0" xfId="0" applyFont="1" applyFill="1" applyAlignment="1">
      <alignment textRotation="90"/>
    </xf>
    <xf numFmtId="0" fontId="4" fillId="10" borderId="4" xfId="0" applyFont="1" applyFill="1" applyBorder="1" applyAlignment="1">
      <alignment textRotation="90"/>
    </xf>
    <xf numFmtId="0" fontId="4" fillId="11" borderId="5" xfId="0" applyFont="1" applyFill="1" applyBorder="1" applyAlignment="1">
      <alignment textRotation="90"/>
    </xf>
    <xf numFmtId="0" fontId="4" fillId="11" borderId="3" xfId="0" applyFont="1" applyFill="1" applyBorder="1" applyAlignment="1">
      <alignment textRotation="90"/>
    </xf>
    <xf numFmtId="0" fontId="4" fillId="11" borderId="0" xfId="0" applyFont="1" applyFill="1" applyAlignment="1">
      <alignment textRotation="90"/>
    </xf>
    <xf numFmtId="0" fontId="4" fillId="11" borderId="4" xfId="0" applyFont="1" applyFill="1" applyBorder="1" applyAlignment="1">
      <alignment textRotation="90"/>
    </xf>
    <xf numFmtId="0" fontId="18" fillId="0" borderId="5" xfId="0" applyFont="1" applyBorder="1" applyAlignment="1">
      <alignment horizontal="left" readingOrder="1"/>
    </xf>
    <xf numFmtId="0" fontId="19" fillId="0" borderId="5" xfId="0" applyFont="1" applyBorder="1"/>
    <xf numFmtId="0" fontId="20" fillId="0" borderId="0" xfId="0" applyFont="1" applyFill="1"/>
    <xf numFmtId="164" fontId="6" fillId="0" borderId="5" xfId="0" applyNumberFormat="1" applyFont="1" applyBorder="1"/>
    <xf numFmtId="165" fontId="6" fillId="0" borderId="5" xfId="0" applyNumberFormat="1" applyFont="1" applyBorder="1"/>
    <xf numFmtId="2" fontId="6" fillId="0" borderId="5" xfId="0" applyNumberFormat="1" applyFont="1" applyBorder="1"/>
    <xf numFmtId="0" fontId="19" fillId="0" borderId="5" xfId="0" applyNumberFormat="1" applyFont="1" applyBorder="1"/>
    <xf numFmtId="0" fontId="12" fillId="5" borderId="1" xfId="0" applyFont="1" applyFill="1" applyBorder="1" applyAlignment="1">
      <alignment horizontal="left" readingOrder="1"/>
    </xf>
    <xf numFmtId="0" fontId="11" fillId="9" borderId="3" xfId="0" quotePrefix="1" applyFont="1" applyFill="1" applyBorder="1"/>
    <xf numFmtId="0" fontId="11" fillId="9" borderId="13" xfId="0" quotePrefix="1" applyFont="1" applyFill="1" applyBorder="1"/>
    <xf numFmtId="0" fontId="0" fillId="0" borderId="0" xfId="0" applyBorder="1"/>
    <xf numFmtId="164" fontId="13" fillId="0" borderId="5" xfId="0" applyNumberFormat="1" applyFont="1" applyBorder="1"/>
    <xf numFmtId="165" fontId="13" fillId="0" borderId="5" xfId="0" applyNumberFormat="1" applyFont="1" applyBorder="1"/>
    <xf numFmtId="2" fontId="13" fillId="0" borderId="5" xfId="0" applyNumberFormat="1" applyFont="1" applyBorder="1"/>
    <xf numFmtId="0" fontId="21" fillId="0" borderId="5" xfId="0" applyFont="1" applyBorder="1"/>
    <xf numFmtId="0" fontId="22" fillId="0" borderId="5" xfId="0" applyFont="1" applyBorder="1"/>
    <xf numFmtId="0" fontId="22" fillId="0" borderId="0" xfId="0" applyFont="1"/>
    <xf numFmtId="0" fontId="22" fillId="5" borderId="0" xfId="0" applyFont="1" applyFill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textRotation="90"/>
    </xf>
    <xf numFmtId="0" fontId="3" fillId="0" borderId="10" xfId="0" applyFont="1" applyBorder="1" applyAlignment="1">
      <alignment horizontal="center" textRotation="90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textRotation="90"/>
    </xf>
    <xf numFmtId="0" fontId="7" fillId="0" borderId="5" xfId="0" applyFont="1" applyBorder="1" applyAlignment="1">
      <alignment horizontal="center" vertical="center"/>
    </xf>
    <xf numFmtId="0" fontId="5" fillId="5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00"/>
      <color rgb="FF00FF00"/>
      <color rgb="FF96969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barChart>
        <c:barDir val="col"/>
        <c:grouping val="clustered"/>
        <c:ser>
          <c:idx val="0"/>
          <c:order val="0"/>
          <c:tx>
            <c:strRef>
              <c:f>'PV  '!$A$8:$K$8</c:f>
              <c:strCache>
                <c:ptCount val="1"/>
                <c:pt idx="0">
                  <c:v>3ème ANNEE LMD coefficient 8 4 4 14 4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'!$L$8:$CY$8</c:f>
              <c:numCache>
                <c:formatCode>General</c:formatCode>
                <c:ptCount val="36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8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11">
                  <c:v>8</c:v>
                </c:pt>
                <c:pt idx="13">
                  <c:v>4</c:v>
                </c:pt>
                <c:pt idx="14">
                  <c:v>4</c:v>
                </c:pt>
                <c:pt idx="15">
                  <c:v>10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12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4</c:v>
                </c:pt>
              </c:numCache>
            </c:numRef>
          </c:val>
        </c:ser>
        <c:ser>
          <c:idx val="1"/>
          <c:order val="1"/>
          <c:tx>
            <c:strRef>
              <c:f>'PV  '!$A$9:$K$9</c:f>
              <c:strCache>
                <c:ptCount val="1"/>
                <c:pt idx="0">
                  <c:v>N° Matricule Nom Prénom وحد تع اس 1 u1 نح و صر بلا و اسل وحد تع اس 2 u2 تعل عا خا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'!$L$9:$CY$9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;[Red]0.0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 formatCode="0.00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2"/>
          <c:order val="2"/>
          <c:tx>
            <c:strRef>
              <c:f>'PV  '!$A$10:$K$10</c:f>
              <c:strCache>
                <c:ptCount val="1"/>
                <c:pt idx="0">
                  <c:v>1 11AR064 ABACI Zahra 11.88 8 13.75 10.00 10.00 14 10.00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'!$L$10:$CY$10</c:f>
              <c:numCache>
                <c:formatCode>0.00_ ;\-0.00\ </c:formatCode>
                <c:ptCount val="36"/>
                <c:pt idx="0">
                  <c:v>14</c:v>
                </c:pt>
                <c:pt idx="1">
                  <c:v>7</c:v>
                </c:pt>
                <c:pt idx="2">
                  <c:v>10</c:v>
                </c:pt>
                <c:pt idx="3" formatCode="0.00">
                  <c:v>11.2075</c:v>
                </c:pt>
                <c:pt idx="4" formatCode="General">
                  <c:v>8</c:v>
                </c:pt>
                <c:pt idx="5" formatCode="0.00">
                  <c:v>12.5</c:v>
                </c:pt>
                <c:pt idx="6" formatCode="0.00">
                  <c:v>11</c:v>
                </c:pt>
                <c:pt idx="7" formatCode="0.00">
                  <c:v>12.33</c:v>
                </c:pt>
                <c:pt idx="8" formatCode="0.00">
                  <c:v>9</c:v>
                </c:pt>
                <c:pt idx="9" formatCode="General">
                  <c:v>30</c:v>
                </c:pt>
                <c:pt idx="10" formatCode="0.00;[Red]0.00">
                  <c:v>10.83</c:v>
                </c:pt>
                <c:pt idx="11" formatCode="0.00">
                  <c:v>10.5</c:v>
                </c:pt>
                <c:pt idx="12" formatCode="General">
                  <c:v>8</c:v>
                </c:pt>
                <c:pt idx="13" formatCode="0.00">
                  <c:v>12</c:v>
                </c:pt>
                <c:pt idx="14" formatCode="0.00">
                  <c:v>9</c:v>
                </c:pt>
                <c:pt idx="15" formatCode="0.00">
                  <c:v>7.2</c:v>
                </c:pt>
                <c:pt idx="16" formatCode="General">
                  <c:v>3</c:v>
                </c:pt>
                <c:pt idx="17" formatCode="0.00">
                  <c:v>3</c:v>
                </c:pt>
                <c:pt idx="18" formatCode="0.00">
                  <c:v>9.5</c:v>
                </c:pt>
                <c:pt idx="19" formatCode="0.00">
                  <c:v>7</c:v>
                </c:pt>
                <c:pt idx="20" formatCode="0.00">
                  <c:v>10</c:v>
                </c:pt>
                <c:pt idx="21" formatCode="0.00">
                  <c:v>10.721666666666666</c:v>
                </c:pt>
                <c:pt idx="22" formatCode="General">
                  <c:v>12</c:v>
                </c:pt>
                <c:pt idx="23" formatCode="0.00">
                  <c:v>11</c:v>
                </c:pt>
                <c:pt idx="24" formatCode="0.00">
                  <c:v>10</c:v>
                </c:pt>
                <c:pt idx="25" formatCode="0.00">
                  <c:v>10.83</c:v>
                </c:pt>
                <c:pt idx="26" formatCode="0.00">
                  <c:v>8.5</c:v>
                </c:pt>
                <c:pt idx="27" formatCode="0.00">
                  <c:v>12</c:v>
                </c:pt>
                <c:pt idx="28" formatCode="General">
                  <c:v>23</c:v>
                </c:pt>
                <c:pt idx="29" formatCode="0.00">
                  <c:v>9.49</c:v>
                </c:pt>
                <c:pt idx="30" formatCode="General">
                  <c:v>60</c:v>
                </c:pt>
                <c:pt idx="31" formatCode="0.00;[Red]0.00">
                  <c:v>10.16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3"/>
          <c:order val="3"/>
          <c:tx>
            <c:strRef>
              <c:f>'PV  '!$A$11:$K$11</c:f>
              <c:strCache>
                <c:ptCount val="1"/>
                <c:pt idx="0">
                  <c:v>2 11AR0363 ABBAS Zohra 6.84 0 5.00 8.67 10.11 14 9.50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'!$L$11:$CY$11</c:f>
              <c:numCache>
                <c:formatCode>0.00_ ;\-0.00\ </c:formatCode>
                <c:ptCount val="36"/>
                <c:pt idx="0">
                  <c:v>10</c:v>
                </c:pt>
                <c:pt idx="1">
                  <c:v>10.5</c:v>
                </c:pt>
                <c:pt idx="2">
                  <c:v>10.5</c:v>
                </c:pt>
                <c:pt idx="3" formatCode="0.00">
                  <c:v>11.75</c:v>
                </c:pt>
                <c:pt idx="4" formatCode="General">
                  <c:v>8</c:v>
                </c:pt>
                <c:pt idx="5" formatCode="0.00">
                  <c:v>10</c:v>
                </c:pt>
                <c:pt idx="6" formatCode="0.00">
                  <c:v>15</c:v>
                </c:pt>
                <c:pt idx="7" formatCode="0.00">
                  <c:v>13</c:v>
                </c:pt>
                <c:pt idx="8" formatCode="0.00">
                  <c:v>9</c:v>
                </c:pt>
                <c:pt idx="9" formatCode="General">
                  <c:v>22</c:v>
                </c:pt>
                <c:pt idx="10" formatCode="0.00;[Red]0.00">
                  <c:v>9.68</c:v>
                </c:pt>
                <c:pt idx="11" formatCode="0.00">
                  <c:v>8.0850000000000009</c:v>
                </c:pt>
                <c:pt idx="12" formatCode="General">
                  <c:v>4</c:v>
                </c:pt>
                <c:pt idx="13" formatCode="0.00">
                  <c:v>5.5</c:v>
                </c:pt>
                <c:pt idx="14" formatCode="0.00">
                  <c:v>10.67</c:v>
                </c:pt>
                <c:pt idx="15" formatCode="0.00">
                  <c:v>10.8</c:v>
                </c:pt>
                <c:pt idx="16" formatCode="General">
                  <c:v>10</c:v>
                </c:pt>
                <c:pt idx="17" formatCode="0.00">
                  <c:v>10.5</c:v>
                </c:pt>
                <c:pt idx="18" formatCode="0.00">
                  <c:v>10.5</c:v>
                </c:pt>
                <c:pt idx="19" formatCode="0.00">
                  <c:v>9</c:v>
                </c:pt>
                <c:pt idx="20" formatCode="0.00">
                  <c:v>12.5</c:v>
                </c:pt>
                <c:pt idx="21" formatCode="0.00">
                  <c:v>11.916666666666666</c:v>
                </c:pt>
                <c:pt idx="22" formatCode="General">
                  <c:v>12</c:v>
                </c:pt>
                <c:pt idx="23" formatCode="0.00">
                  <c:v>13</c:v>
                </c:pt>
                <c:pt idx="24" formatCode="0.00">
                  <c:v>13</c:v>
                </c:pt>
                <c:pt idx="25" formatCode="0.00">
                  <c:v>9.5</c:v>
                </c:pt>
                <c:pt idx="26" formatCode="0.00">
                  <c:v>10</c:v>
                </c:pt>
                <c:pt idx="27" formatCode="0.00">
                  <c:v>13</c:v>
                </c:pt>
                <c:pt idx="28" formatCode="General">
                  <c:v>30</c:v>
                </c:pt>
                <c:pt idx="29" formatCode="0.00">
                  <c:v>10.53</c:v>
                </c:pt>
                <c:pt idx="30" formatCode="General">
                  <c:v>60</c:v>
                </c:pt>
                <c:pt idx="31" formatCode="0.00;[Red]0.00">
                  <c:v>10.105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4"/>
          <c:order val="4"/>
          <c:tx>
            <c:strRef>
              <c:f>'PV  '!$A$12:$K$12</c:f>
              <c:strCache>
                <c:ptCount val="1"/>
                <c:pt idx="0">
                  <c:v>3 11AR0461 ABBASSENE Sonia 10.13 8 8.25 12.00 8.11 6 6.50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'!$L$12:$CY$12</c:f>
              <c:numCache>
                <c:formatCode>0.00_ ;\-0.00\ </c:formatCode>
                <c:ptCount val="36"/>
                <c:pt idx="0">
                  <c:v>10</c:v>
                </c:pt>
                <c:pt idx="1">
                  <c:v>6.5</c:v>
                </c:pt>
                <c:pt idx="2">
                  <c:v>10.5</c:v>
                </c:pt>
                <c:pt idx="3" formatCode="0.00">
                  <c:v>9.4175000000000004</c:v>
                </c:pt>
                <c:pt idx="4" formatCode="General">
                  <c:v>6</c:v>
                </c:pt>
                <c:pt idx="5" formatCode="0.00">
                  <c:v>10</c:v>
                </c:pt>
                <c:pt idx="6" formatCode="0.00">
                  <c:v>10</c:v>
                </c:pt>
                <c:pt idx="7" formatCode="0.00">
                  <c:v>7.67</c:v>
                </c:pt>
                <c:pt idx="8" formatCode="0.00">
                  <c:v>10</c:v>
                </c:pt>
                <c:pt idx="9" formatCode="General">
                  <c:v>20</c:v>
                </c:pt>
                <c:pt idx="10" formatCode="0.00;[Red]0.00">
                  <c:v>9</c:v>
                </c:pt>
                <c:pt idx="11" formatCode="0.00">
                  <c:v>10.664999999999999</c:v>
                </c:pt>
                <c:pt idx="12" formatCode="General">
                  <c:v>8</c:v>
                </c:pt>
                <c:pt idx="13" formatCode="0.00">
                  <c:v>12</c:v>
                </c:pt>
                <c:pt idx="14" formatCode="0.00">
                  <c:v>9.33</c:v>
                </c:pt>
                <c:pt idx="15" formatCode="0.00">
                  <c:v>10.050000000000001</c:v>
                </c:pt>
                <c:pt idx="16" formatCode="General">
                  <c:v>10</c:v>
                </c:pt>
                <c:pt idx="17" formatCode="0.00">
                  <c:v>9.5</c:v>
                </c:pt>
                <c:pt idx="18" formatCode="0.00">
                  <c:v>7.5</c:v>
                </c:pt>
                <c:pt idx="19" formatCode="0.00">
                  <c:v>9</c:v>
                </c:pt>
                <c:pt idx="20" formatCode="0.00">
                  <c:v>13</c:v>
                </c:pt>
                <c:pt idx="21" formatCode="0.00">
                  <c:v>12.111666666666666</c:v>
                </c:pt>
                <c:pt idx="22" formatCode="General">
                  <c:v>12</c:v>
                </c:pt>
                <c:pt idx="23" formatCode="0.00">
                  <c:v>11</c:v>
                </c:pt>
                <c:pt idx="24" formatCode="0.00">
                  <c:v>14.5</c:v>
                </c:pt>
                <c:pt idx="25" formatCode="0.00">
                  <c:v>10.17</c:v>
                </c:pt>
                <c:pt idx="26" formatCode="0.00">
                  <c:v>11</c:v>
                </c:pt>
                <c:pt idx="27" formatCode="0.00">
                  <c:v>13</c:v>
                </c:pt>
                <c:pt idx="28" formatCode="General">
                  <c:v>30</c:v>
                </c:pt>
                <c:pt idx="29" formatCode="0.00">
                  <c:v>11.04</c:v>
                </c:pt>
                <c:pt idx="30" formatCode="General">
                  <c:v>60</c:v>
                </c:pt>
                <c:pt idx="31" formatCode="0.00;[Red]0.00">
                  <c:v>10.02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5"/>
          <c:order val="5"/>
          <c:tx>
            <c:strRef>
              <c:f>'PV  '!$A$13:$K$13</c:f>
              <c:strCache>
                <c:ptCount val="1"/>
                <c:pt idx="0">
                  <c:v>4 10AR0178 ABDELKOUI Latifa 8.96 0 9.25 8.67 9.29 10 11.00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'!$L$13:$CY$13</c:f>
              <c:numCache>
                <c:formatCode>0.00_ ;\-0.00\ </c:formatCode>
                <c:ptCount val="36"/>
                <c:pt idx="0">
                  <c:v>10</c:v>
                </c:pt>
                <c:pt idx="1">
                  <c:v>6.5</c:v>
                </c:pt>
                <c:pt idx="2">
                  <c:v>10</c:v>
                </c:pt>
                <c:pt idx="3" formatCode="0.00">
                  <c:v>10.375</c:v>
                </c:pt>
                <c:pt idx="4" formatCode="General">
                  <c:v>8</c:v>
                </c:pt>
                <c:pt idx="5" formatCode="0.00">
                  <c:v>11</c:v>
                </c:pt>
                <c:pt idx="6" formatCode="0.00">
                  <c:v>10</c:v>
                </c:pt>
                <c:pt idx="7" formatCode="0.00">
                  <c:v>12</c:v>
                </c:pt>
                <c:pt idx="8" formatCode="0.00">
                  <c:v>8.5</c:v>
                </c:pt>
                <c:pt idx="9" formatCode="General">
                  <c:v>18</c:v>
                </c:pt>
                <c:pt idx="10" formatCode="0.00;[Red]0.00">
                  <c:v>9.49</c:v>
                </c:pt>
                <c:pt idx="11" formatCode="0.00">
                  <c:v>9</c:v>
                </c:pt>
                <c:pt idx="12" formatCode="General">
                  <c:v>4</c:v>
                </c:pt>
                <c:pt idx="13" formatCode="0.00">
                  <c:v>10</c:v>
                </c:pt>
                <c:pt idx="14" formatCode="0.00">
                  <c:v>8</c:v>
                </c:pt>
                <c:pt idx="15" formatCode="0.00">
                  <c:v>10.65</c:v>
                </c:pt>
                <c:pt idx="16" formatCode="General">
                  <c:v>10</c:v>
                </c:pt>
                <c:pt idx="17" formatCode="0.00">
                  <c:v>11</c:v>
                </c:pt>
                <c:pt idx="18" formatCode="0.00">
                  <c:v>9.25</c:v>
                </c:pt>
                <c:pt idx="19" formatCode="0.00">
                  <c:v>9.5</c:v>
                </c:pt>
                <c:pt idx="20" formatCode="0.00">
                  <c:v>12</c:v>
                </c:pt>
                <c:pt idx="21" formatCode="0.00">
                  <c:v>10.611666666666666</c:v>
                </c:pt>
                <c:pt idx="22" formatCode="General">
                  <c:v>12</c:v>
                </c:pt>
                <c:pt idx="23" formatCode="0.00">
                  <c:v>11</c:v>
                </c:pt>
                <c:pt idx="24" formatCode="0.00">
                  <c:v>6.5</c:v>
                </c:pt>
                <c:pt idx="25" formatCode="0.00">
                  <c:v>10.67</c:v>
                </c:pt>
                <c:pt idx="26" formatCode="0.00">
                  <c:v>11.5</c:v>
                </c:pt>
                <c:pt idx="27" formatCode="0.00">
                  <c:v>12</c:v>
                </c:pt>
                <c:pt idx="28" formatCode="General">
                  <c:v>30</c:v>
                </c:pt>
                <c:pt idx="29" formatCode="0.00">
                  <c:v>10.199999999999999</c:v>
                </c:pt>
                <c:pt idx="30" formatCode="General">
                  <c:v>48</c:v>
                </c:pt>
                <c:pt idx="31" formatCode="0.00;[Red]0.00">
                  <c:v>9.8449999999999989</c:v>
                </c:pt>
                <c:pt idx="32" formatCode="General">
                  <c:v>0</c:v>
                </c:pt>
                <c:pt idx="33" formatCode="General">
                  <c:v>48</c:v>
                </c:pt>
                <c:pt idx="34" formatCode="General">
                  <c:v>168</c:v>
                </c:pt>
              </c:numCache>
            </c:numRef>
          </c:val>
        </c:ser>
        <c:ser>
          <c:idx val="6"/>
          <c:order val="6"/>
          <c:tx>
            <c:strRef>
              <c:f>'PV  '!$A$14:$K$14</c:f>
              <c:strCache>
                <c:ptCount val="1"/>
                <c:pt idx="0">
                  <c:v>5 11AR0392 ABDERRAHIM Dyhia 9.84 4 11.00 8.67 9.57 6 7.00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'!$L$14:$CY$14</c:f>
              <c:numCache>
                <c:formatCode>0.00_ ;\-0.00\ </c:formatCode>
                <c:ptCount val="36"/>
                <c:pt idx="0">
                  <c:v>14</c:v>
                </c:pt>
                <c:pt idx="1">
                  <c:v>8.5</c:v>
                </c:pt>
                <c:pt idx="2">
                  <c:v>10</c:v>
                </c:pt>
                <c:pt idx="3" formatCode="0.00">
                  <c:v>10.6675</c:v>
                </c:pt>
                <c:pt idx="4" formatCode="General">
                  <c:v>8</c:v>
                </c:pt>
                <c:pt idx="5" formatCode="0.00">
                  <c:v>11</c:v>
                </c:pt>
                <c:pt idx="6" formatCode="0.00">
                  <c:v>11</c:v>
                </c:pt>
                <c:pt idx="7" formatCode="0.00">
                  <c:v>10.67</c:v>
                </c:pt>
                <c:pt idx="8" formatCode="0.00">
                  <c:v>10</c:v>
                </c:pt>
                <c:pt idx="9" formatCode="General">
                  <c:v>18</c:v>
                </c:pt>
                <c:pt idx="10" formatCode="0.00;[Red]0.00">
                  <c:v>9.94</c:v>
                </c:pt>
                <c:pt idx="11" formatCode="0.00">
                  <c:v>12.5</c:v>
                </c:pt>
                <c:pt idx="12" formatCode="General">
                  <c:v>8</c:v>
                </c:pt>
                <c:pt idx="13" formatCode="0.00">
                  <c:v>14</c:v>
                </c:pt>
                <c:pt idx="14" formatCode="0.00">
                  <c:v>11</c:v>
                </c:pt>
                <c:pt idx="15" formatCode="0.00">
                  <c:v>8.4499999999999993</c:v>
                </c:pt>
                <c:pt idx="16" formatCode="General">
                  <c:v>7</c:v>
                </c:pt>
                <c:pt idx="17" formatCode="0.00">
                  <c:v>1</c:v>
                </c:pt>
                <c:pt idx="18" formatCode="0.00">
                  <c:v>13</c:v>
                </c:pt>
                <c:pt idx="19" formatCode="0.00">
                  <c:v>12</c:v>
                </c:pt>
                <c:pt idx="20" formatCode="0.00">
                  <c:v>10.5</c:v>
                </c:pt>
                <c:pt idx="21" formatCode="0.00">
                  <c:v>11.028333333333334</c:v>
                </c:pt>
                <c:pt idx="22" formatCode="General">
                  <c:v>12</c:v>
                </c:pt>
                <c:pt idx="23" formatCode="0.00">
                  <c:v>11.5</c:v>
                </c:pt>
                <c:pt idx="24" formatCode="0.00">
                  <c:v>12</c:v>
                </c:pt>
                <c:pt idx="25" formatCode="0.00">
                  <c:v>10.17</c:v>
                </c:pt>
                <c:pt idx="26" formatCode="0.00">
                  <c:v>8.5</c:v>
                </c:pt>
                <c:pt idx="27" formatCode="0.00">
                  <c:v>12</c:v>
                </c:pt>
                <c:pt idx="28" formatCode="General">
                  <c:v>30</c:v>
                </c:pt>
                <c:pt idx="29" formatCode="0.00">
                  <c:v>10.57</c:v>
                </c:pt>
                <c:pt idx="30" formatCode="General">
                  <c:v>60</c:v>
                </c:pt>
                <c:pt idx="31" formatCode="0.00;[Red]0.00">
                  <c:v>10.254999999999999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7"/>
          <c:order val="7"/>
          <c:tx>
            <c:strRef>
              <c:f>'PV  '!$A$15:$K$15</c:f>
              <c:strCache>
                <c:ptCount val="1"/>
                <c:pt idx="0">
                  <c:v>6 11AR0348 ABDICHE Chahrazad 8.67 0 8.00 9.33 8.82 6 9.00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'!$L$15:$CY$15</c:f>
              <c:numCache>
                <c:formatCode>0.00_ ;\-0.00\ </c:formatCode>
                <c:ptCount val="36"/>
                <c:pt idx="0">
                  <c:v>10</c:v>
                </c:pt>
                <c:pt idx="1">
                  <c:v>6.5</c:v>
                </c:pt>
                <c:pt idx="2">
                  <c:v>10.5</c:v>
                </c:pt>
                <c:pt idx="3" formatCode="0.00">
                  <c:v>11.2075</c:v>
                </c:pt>
                <c:pt idx="4" formatCode="General">
                  <c:v>8</c:v>
                </c:pt>
                <c:pt idx="5" formatCode="0.00">
                  <c:v>13.5</c:v>
                </c:pt>
                <c:pt idx="6" formatCode="0.00">
                  <c:v>10</c:v>
                </c:pt>
                <c:pt idx="7" formatCode="0.00">
                  <c:v>10.33</c:v>
                </c:pt>
                <c:pt idx="8" formatCode="0.00">
                  <c:v>11</c:v>
                </c:pt>
                <c:pt idx="9" formatCode="General">
                  <c:v>14</c:v>
                </c:pt>
                <c:pt idx="10" formatCode="0.00;[Red]0.00">
                  <c:v>9.42</c:v>
                </c:pt>
                <c:pt idx="11" formatCode="0.00">
                  <c:v>12.414999999999999</c:v>
                </c:pt>
                <c:pt idx="12" formatCode="General">
                  <c:v>8</c:v>
                </c:pt>
                <c:pt idx="13" formatCode="0.00">
                  <c:v>12.5</c:v>
                </c:pt>
                <c:pt idx="14" formatCode="0.00">
                  <c:v>12.33</c:v>
                </c:pt>
                <c:pt idx="15" formatCode="0.00">
                  <c:v>9.5500000000000007</c:v>
                </c:pt>
                <c:pt idx="16" formatCode="General">
                  <c:v>5</c:v>
                </c:pt>
                <c:pt idx="17" formatCode="0.00">
                  <c:v>6.5</c:v>
                </c:pt>
                <c:pt idx="18" formatCode="0.00">
                  <c:v>9.5</c:v>
                </c:pt>
                <c:pt idx="19" formatCode="0.00">
                  <c:v>10.5</c:v>
                </c:pt>
                <c:pt idx="20" formatCode="0.00">
                  <c:v>12</c:v>
                </c:pt>
                <c:pt idx="21" formatCode="0.00">
                  <c:v>12.833333333333334</c:v>
                </c:pt>
                <c:pt idx="22" formatCode="General">
                  <c:v>12</c:v>
                </c:pt>
                <c:pt idx="23" formatCode="0.00">
                  <c:v>12</c:v>
                </c:pt>
                <c:pt idx="24" formatCode="0.00">
                  <c:v>15</c:v>
                </c:pt>
                <c:pt idx="25" formatCode="0.00">
                  <c:v>11</c:v>
                </c:pt>
                <c:pt idx="26" formatCode="0.00">
                  <c:v>11</c:v>
                </c:pt>
                <c:pt idx="27" formatCode="0.00">
                  <c:v>14</c:v>
                </c:pt>
                <c:pt idx="28" formatCode="General">
                  <c:v>30</c:v>
                </c:pt>
                <c:pt idx="29" formatCode="0.00">
                  <c:v>11.629999999999999</c:v>
                </c:pt>
                <c:pt idx="30" formatCode="General">
                  <c:v>60</c:v>
                </c:pt>
                <c:pt idx="31" formatCode="0.00;[Red]0.00">
                  <c:v>10.524999999999999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8"/>
          <c:order val="8"/>
          <c:tx>
            <c:strRef>
              <c:f>'PV  '!$A$16:$K$16</c:f>
              <c:strCache>
                <c:ptCount val="1"/>
                <c:pt idx="0">
                  <c:v>7 11AR0632 ABDOUNE Rebiha 8.50 4 7.00 10.00 10.64 14 11.50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'!$L$16:$CY$16</c:f>
              <c:numCache>
                <c:formatCode>0.00_ ;\-0.00\ </c:formatCode>
                <c:ptCount val="36"/>
                <c:pt idx="0">
                  <c:v>11</c:v>
                </c:pt>
                <c:pt idx="1">
                  <c:v>10</c:v>
                </c:pt>
                <c:pt idx="2">
                  <c:v>10</c:v>
                </c:pt>
                <c:pt idx="3" formatCode="0.00">
                  <c:v>10.9175</c:v>
                </c:pt>
                <c:pt idx="4" formatCode="General">
                  <c:v>8</c:v>
                </c:pt>
                <c:pt idx="5" formatCode="0.00">
                  <c:v>11</c:v>
                </c:pt>
                <c:pt idx="6" formatCode="0.00">
                  <c:v>10</c:v>
                </c:pt>
                <c:pt idx="7" formatCode="0.00">
                  <c:v>11.67</c:v>
                </c:pt>
                <c:pt idx="8" formatCode="0.00">
                  <c:v>11</c:v>
                </c:pt>
                <c:pt idx="9" formatCode="General">
                  <c:v>30</c:v>
                </c:pt>
                <c:pt idx="10" formatCode="0.00;[Red]0.00">
                  <c:v>10.15</c:v>
                </c:pt>
                <c:pt idx="11" formatCode="0.00">
                  <c:v>8.75</c:v>
                </c:pt>
                <c:pt idx="12" formatCode="General">
                  <c:v>0</c:v>
                </c:pt>
                <c:pt idx="13" formatCode="0.00">
                  <c:v>8.5</c:v>
                </c:pt>
                <c:pt idx="14" formatCode="0.00">
                  <c:v>9</c:v>
                </c:pt>
                <c:pt idx="15" formatCode="0.00">
                  <c:v>8.5500000000000007</c:v>
                </c:pt>
                <c:pt idx="16" formatCode="General">
                  <c:v>7</c:v>
                </c:pt>
                <c:pt idx="17" formatCode="0.00">
                  <c:v>2</c:v>
                </c:pt>
                <c:pt idx="18" formatCode="0.00">
                  <c:v>11</c:v>
                </c:pt>
                <c:pt idx="19" formatCode="0.00">
                  <c:v>10</c:v>
                </c:pt>
                <c:pt idx="20" formatCode="0.00">
                  <c:v>12.5</c:v>
                </c:pt>
                <c:pt idx="21" formatCode="0.00">
                  <c:v>12</c:v>
                </c:pt>
                <c:pt idx="22" formatCode="General">
                  <c:v>12</c:v>
                </c:pt>
                <c:pt idx="23" formatCode="0.00">
                  <c:v>12</c:v>
                </c:pt>
                <c:pt idx="24" formatCode="0.00">
                  <c:v>11.5</c:v>
                </c:pt>
                <c:pt idx="25" formatCode="0.00">
                  <c:v>11</c:v>
                </c:pt>
                <c:pt idx="26" formatCode="0.00">
                  <c:v>7.5</c:v>
                </c:pt>
                <c:pt idx="27" formatCode="0.00">
                  <c:v>15</c:v>
                </c:pt>
                <c:pt idx="28" formatCode="General">
                  <c:v>19</c:v>
                </c:pt>
                <c:pt idx="29" formatCode="0.00">
                  <c:v>9.99</c:v>
                </c:pt>
                <c:pt idx="30" formatCode="General">
                  <c:v>60</c:v>
                </c:pt>
                <c:pt idx="31" formatCode="0.00;[Red]0.00">
                  <c:v>10.07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9"/>
          <c:order val="9"/>
          <c:tx>
            <c:strRef>
              <c:f>'PV  '!$A$17:$K$17</c:f>
              <c:strCache>
                <c:ptCount val="1"/>
                <c:pt idx="0">
                  <c:v>8 09AR0213 ABIDI Zina 9.34 4 10.00 8.67 10.29 14 10.00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'!$L$17:$CY$17</c:f>
              <c:numCache>
                <c:formatCode>0.00_ ;\-0.00\ </c:formatCode>
                <c:ptCount val="36"/>
                <c:pt idx="0">
                  <c:v>10</c:v>
                </c:pt>
                <c:pt idx="1">
                  <c:v>11</c:v>
                </c:pt>
                <c:pt idx="2">
                  <c:v>10</c:v>
                </c:pt>
                <c:pt idx="3" formatCode="0.00">
                  <c:v>10.2075</c:v>
                </c:pt>
                <c:pt idx="4" formatCode="General">
                  <c:v>8</c:v>
                </c:pt>
                <c:pt idx="5" formatCode="0.00">
                  <c:v>10.5</c:v>
                </c:pt>
                <c:pt idx="6" formatCode="0.00">
                  <c:v>8</c:v>
                </c:pt>
                <c:pt idx="7" formatCode="0.00">
                  <c:v>12.33</c:v>
                </c:pt>
                <c:pt idx="8" formatCode="0.00">
                  <c:v>10</c:v>
                </c:pt>
                <c:pt idx="9" formatCode="General">
                  <c:v>30</c:v>
                </c:pt>
                <c:pt idx="10" formatCode="0.00;[Red]0.00">
                  <c:v>10.02</c:v>
                </c:pt>
                <c:pt idx="11" formatCode="0.00">
                  <c:v>8.6649999999999991</c:v>
                </c:pt>
                <c:pt idx="12" formatCode="General">
                  <c:v>0</c:v>
                </c:pt>
                <c:pt idx="13" formatCode="0.00">
                  <c:v>8</c:v>
                </c:pt>
                <c:pt idx="14" formatCode="0.00">
                  <c:v>9.33</c:v>
                </c:pt>
                <c:pt idx="15" formatCode="0.00">
                  <c:v>10.35</c:v>
                </c:pt>
                <c:pt idx="16" formatCode="General">
                  <c:v>10</c:v>
                </c:pt>
                <c:pt idx="17" formatCode="0.00">
                  <c:v>6</c:v>
                </c:pt>
                <c:pt idx="18" formatCode="0.00">
                  <c:v>14</c:v>
                </c:pt>
                <c:pt idx="19" formatCode="0.00">
                  <c:v>10</c:v>
                </c:pt>
                <c:pt idx="20" formatCode="0.00">
                  <c:v>12.5</c:v>
                </c:pt>
                <c:pt idx="21" formatCode="0.00">
                  <c:v>12.416666666666666</c:v>
                </c:pt>
                <c:pt idx="22" formatCode="General">
                  <c:v>12</c:v>
                </c:pt>
                <c:pt idx="23" formatCode="0.00">
                  <c:v>12</c:v>
                </c:pt>
                <c:pt idx="24" formatCode="0.00">
                  <c:v>13.5</c:v>
                </c:pt>
                <c:pt idx="25" formatCode="0.00">
                  <c:v>10</c:v>
                </c:pt>
                <c:pt idx="26" formatCode="0.00">
                  <c:v>11</c:v>
                </c:pt>
                <c:pt idx="27" formatCode="0.00">
                  <c:v>14</c:v>
                </c:pt>
                <c:pt idx="28" formatCode="General">
                  <c:v>30</c:v>
                </c:pt>
                <c:pt idx="29" formatCode="0.00">
                  <c:v>10.73</c:v>
                </c:pt>
                <c:pt idx="30" formatCode="General">
                  <c:v>60</c:v>
                </c:pt>
                <c:pt idx="31" formatCode="0.00;[Red]0.00">
                  <c:v>10.375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10"/>
          <c:order val="10"/>
          <c:tx>
            <c:strRef>
              <c:f>'PV  '!$A$18:$K$18</c:f>
              <c:strCache>
                <c:ptCount val="1"/>
                <c:pt idx="0">
                  <c:v>9 11AR0722 AIT ABBAS Zinela 7.42 0 5.50 9.33 8.36 6 6.00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'!$L$18:$CY$18</c:f>
              <c:numCache>
                <c:formatCode>0.00_ ;\-0.00\ </c:formatCode>
                <c:ptCount val="36"/>
                <c:pt idx="0">
                  <c:v>11</c:v>
                </c:pt>
                <c:pt idx="1">
                  <c:v>7.5</c:v>
                </c:pt>
                <c:pt idx="2">
                  <c:v>10</c:v>
                </c:pt>
                <c:pt idx="3" formatCode="0.00">
                  <c:v>10.7925</c:v>
                </c:pt>
                <c:pt idx="4" formatCode="General">
                  <c:v>8</c:v>
                </c:pt>
                <c:pt idx="5" formatCode="0.00">
                  <c:v>10</c:v>
                </c:pt>
                <c:pt idx="6" formatCode="0.00">
                  <c:v>11.5</c:v>
                </c:pt>
                <c:pt idx="7" formatCode="0.00">
                  <c:v>10.67</c:v>
                </c:pt>
                <c:pt idx="8" formatCode="0.00">
                  <c:v>11</c:v>
                </c:pt>
                <c:pt idx="9" formatCode="General">
                  <c:v>14</c:v>
                </c:pt>
                <c:pt idx="10" formatCode="0.00;[Red]0.00">
                  <c:v>8.76</c:v>
                </c:pt>
                <c:pt idx="11" formatCode="0.00">
                  <c:v>10.085000000000001</c:v>
                </c:pt>
                <c:pt idx="12" formatCode="General">
                  <c:v>8</c:v>
                </c:pt>
                <c:pt idx="13" formatCode="0.00">
                  <c:v>8.5</c:v>
                </c:pt>
                <c:pt idx="14" formatCode="0.00">
                  <c:v>11.67</c:v>
                </c:pt>
                <c:pt idx="15" formatCode="0.00">
                  <c:v>11.65</c:v>
                </c:pt>
                <c:pt idx="16" formatCode="General">
                  <c:v>10</c:v>
                </c:pt>
                <c:pt idx="17" formatCode="0.00">
                  <c:v>12</c:v>
                </c:pt>
                <c:pt idx="18" formatCode="0.00">
                  <c:v>11.5</c:v>
                </c:pt>
                <c:pt idx="19" formatCode="0.00">
                  <c:v>13</c:v>
                </c:pt>
                <c:pt idx="20" formatCode="0.00">
                  <c:v>10.5</c:v>
                </c:pt>
                <c:pt idx="21" formatCode="0.00">
                  <c:v>12.195</c:v>
                </c:pt>
                <c:pt idx="22" formatCode="General">
                  <c:v>12</c:v>
                </c:pt>
                <c:pt idx="23" formatCode="0.00">
                  <c:v>12.5</c:v>
                </c:pt>
                <c:pt idx="24" formatCode="0.00">
                  <c:v>14.5</c:v>
                </c:pt>
                <c:pt idx="25" formatCode="0.00">
                  <c:v>10.67</c:v>
                </c:pt>
                <c:pt idx="26" formatCode="0.00">
                  <c:v>10.5</c:v>
                </c:pt>
                <c:pt idx="27" formatCode="0.00">
                  <c:v>12.5</c:v>
                </c:pt>
                <c:pt idx="28" formatCode="General">
                  <c:v>30</c:v>
                </c:pt>
                <c:pt idx="29" formatCode="0.00">
                  <c:v>11.459999999999999</c:v>
                </c:pt>
                <c:pt idx="30" formatCode="General">
                  <c:v>60</c:v>
                </c:pt>
                <c:pt idx="31" formatCode="0.00;[Red]0.00">
                  <c:v>10.11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11"/>
          <c:order val="11"/>
          <c:tx>
            <c:strRef>
              <c:f>'PV  '!$A$19:$K$19</c:f>
              <c:strCache>
                <c:ptCount val="1"/>
                <c:pt idx="0">
                  <c:v>10 11AR0381 AIT BRAHAM Tassadit 8.84 0 9.00 8.67 8.86 6 8.50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'!$L$19:$CY$19</c:f>
              <c:numCache>
                <c:formatCode>0.00_ ;\-0.00\ </c:formatCode>
                <c:ptCount val="36"/>
                <c:pt idx="0">
                  <c:v>10</c:v>
                </c:pt>
                <c:pt idx="1">
                  <c:v>7.5</c:v>
                </c:pt>
                <c:pt idx="2">
                  <c:v>10</c:v>
                </c:pt>
                <c:pt idx="3" formatCode="0.00">
                  <c:v>11</c:v>
                </c:pt>
                <c:pt idx="4" formatCode="General">
                  <c:v>8</c:v>
                </c:pt>
                <c:pt idx="5" formatCode="0.00">
                  <c:v>11</c:v>
                </c:pt>
                <c:pt idx="6" formatCode="0.00">
                  <c:v>13</c:v>
                </c:pt>
                <c:pt idx="7" formatCode="0.00">
                  <c:v>10</c:v>
                </c:pt>
                <c:pt idx="8" formatCode="0.00">
                  <c:v>10</c:v>
                </c:pt>
                <c:pt idx="9" formatCode="General">
                  <c:v>14</c:v>
                </c:pt>
                <c:pt idx="10" formatCode="0.00;[Red]0.00">
                  <c:v>9.43</c:v>
                </c:pt>
                <c:pt idx="11" formatCode="0.00">
                  <c:v>10.414999999999999</c:v>
                </c:pt>
                <c:pt idx="12" formatCode="General">
                  <c:v>8</c:v>
                </c:pt>
                <c:pt idx="13" formatCode="0.00">
                  <c:v>9.5</c:v>
                </c:pt>
                <c:pt idx="14" formatCode="0.00">
                  <c:v>11.33</c:v>
                </c:pt>
                <c:pt idx="15" formatCode="0.00">
                  <c:v>10.3</c:v>
                </c:pt>
                <c:pt idx="16" formatCode="General">
                  <c:v>10</c:v>
                </c:pt>
                <c:pt idx="17" formatCode="0.00">
                  <c:v>10</c:v>
                </c:pt>
                <c:pt idx="18" formatCode="0.00">
                  <c:v>8.5</c:v>
                </c:pt>
                <c:pt idx="19" formatCode="0.00">
                  <c:v>13</c:v>
                </c:pt>
                <c:pt idx="20" formatCode="0.00">
                  <c:v>10</c:v>
                </c:pt>
                <c:pt idx="21" formatCode="0.00">
                  <c:v>11.166666666666666</c:v>
                </c:pt>
                <c:pt idx="22" formatCode="General">
                  <c:v>12</c:v>
                </c:pt>
                <c:pt idx="23" formatCode="0.00">
                  <c:v>12</c:v>
                </c:pt>
                <c:pt idx="24" formatCode="0.00">
                  <c:v>11</c:v>
                </c:pt>
                <c:pt idx="25" formatCode="0.00">
                  <c:v>10</c:v>
                </c:pt>
                <c:pt idx="26" formatCode="0.00">
                  <c:v>7</c:v>
                </c:pt>
                <c:pt idx="27" formatCode="0.00">
                  <c:v>13.5</c:v>
                </c:pt>
                <c:pt idx="28" formatCode="General">
                  <c:v>30</c:v>
                </c:pt>
                <c:pt idx="29" formatCode="0.00">
                  <c:v>10.68</c:v>
                </c:pt>
                <c:pt idx="30" formatCode="General">
                  <c:v>60</c:v>
                </c:pt>
                <c:pt idx="31" formatCode="0.00;[Red]0.00">
                  <c:v>10.055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12"/>
          <c:order val="12"/>
          <c:tx>
            <c:strRef>
              <c:f>'PV  '!$A$20:$K$20</c:f>
              <c:strCache>
                <c:ptCount val="1"/>
                <c:pt idx="0">
                  <c:v>11 10AR0075 AIT OUARET Bader 11.75 8 11.50 12.00 9.82 7 14.00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'!$L$20:$CY$20</c:f>
              <c:numCache>
                <c:formatCode>0.00_ ;\-0.00\ </c:formatCode>
                <c:ptCount val="36"/>
                <c:pt idx="0">
                  <c:v>5</c:v>
                </c:pt>
                <c:pt idx="1">
                  <c:v>8</c:v>
                </c:pt>
                <c:pt idx="2">
                  <c:v>11.5</c:v>
                </c:pt>
                <c:pt idx="3" formatCode="0.00">
                  <c:v>11</c:v>
                </c:pt>
                <c:pt idx="4" formatCode="General">
                  <c:v>8</c:v>
                </c:pt>
                <c:pt idx="5" formatCode="0.00">
                  <c:v>10</c:v>
                </c:pt>
                <c:pt idx="6" formatCode="0.00">
                  <c:v>14</c:v>
                </c:pt>
                <c:pt idx="7" formatCode="0.00">
                  <c:v>10</c:v>
                </c:pt>
                <c:pt idx="8" formatCode="0.00">
                  <c:v>10</c:v>
                </c:pt>
                <c:pt idx="9" formatCode="General">
                  <c:v>30</c:v>
                </c:pt>
                <c:pt idx="10" formatCode="0.00;[Red]0.00">
                  <c:v>10.65</c:v>
                </c:pt>
                <c:pt idx="11" formatCode="0.00">
                  <c:v>8.75</c:v>
                </c:pt>
                <c:pt idx="12" formatCode="General">
                  <c:v>4</c:v>
                </c:pt>
                <c:pt idx="13" formatCode="0.00">
                  <c:v>7.5</c:v>
                </c:pt>
                <c:pt idx="14" formatCode="0.00">
                  <c:v>10</c:v>
                </c:pt>
                <c:pt idx="15" formatCode="0.00">
                  <c:v>8</c:v>
                </c:pt>
                <c:pt idx="16" formatCode="General">
                  <c:v>5</c:v>
                </c:pt>
                <c:pt idx="17" formatCode="0.00">
                  <c:v>1</c:v>
                </c:pt>
                <c:pt idx="18" formatCode="0.00">
                  <c:v>12.5</c:v>
                </c:pt>
                <c:pt idx="19" formatCode="0.00">
                  <c:v>6.5</c:v>
                </c:pt>
                <c:pt idx="20" formatCode="0.00">
                  <c:v>13</c:v>
                </c:pt>
                <c:pt idx="21" formatCode="0.00">
                  <c:v>13.388333333333334</c:v>
                </c:pt>
                <c:pt idx="22" formatCode="General">
                  <c:v>12</c:v>
                </c:pt>
                <c:pt idx="23" formatCode="0.00">
                  <c:v>13</c:v>
                </c:pt>
                <c:pt idx="24" formatCode="0.00">
                  <c:v>14</c:v>
                </c:pt>
                <c:pt idx="25" formatCode="0.00">
                  <c:v>10.83</c:v>
                </c:pt>
                <c:pt idx="26" formatCode="0.00">
                  <c:v>12.5</c:v>
                </c:pt>
                <c:pt idx="27" formatCode="0.00">
                  <c:v>15</c:v>
                </c:pt>
                <c:pt idx="28" formatCode="General">
                  <c:v>30</c:v>
                </c:pt>
                <c:pt idx="29" formatCode="0.00">
                  <c:v>10.36</c:v>
                </c:pt>
                <c:pt idx="30" formatCode="General">
                  <c:v>60</c:v>
                </c:pt>
                <c:pt idx="31" formatCode="0.00;[Red]0.00">
                  <c:v>10.504999999999999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13"/>
          <c:order val="13"/>
          <c:tx>
            <c:strRef>
              <c:f>'PV  '!$A$21:$K$21</c:f>
              <c:strCache>
                <c:ptCount val="1"/>
                <c:pt idx="0">
                  <c:v>12 11AR0509 AMELLOU Djazia 6.71 0 6.75 6.67 10.46 14 12.00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'!$L$21:$CY$21</c:f>
              <c:numCache>
                <c:formatCode>0.00_ ;\-0.00\ </c:formatCode>
                <c:ptCount val="36"/>
                <c:pt idx="0">
                  <c:v>13</c:v>
                </c:pt>
                <c:pt idx="1">
                  <c:v>7</c:v>
                </c:pt>
                <c:pt idx="2">
                  <c:v>10.5</c:v>
                </c:pt>
                <c:pt idx="3" formatCode="0.00">
                  <c:v>11.2075</c:v>
                </c:pt>
                <c:pt idx="4" formatCode="General">
                  <c:v>8</c:v>
                </c:pt>
                <c:pt idx="5" formatCode="0.00">
                  <c:v>11</c:v>
                </c:pt>
                <c:pt idx="6" formatCode="0.00">
                  <c:v>13.5</c:v>
                </c:pt>
                <c:pt idx="7" formatCode="0.00">
                  <c:v>11.83</c:v>
                </c:pt>
                <c:pt idx="8" formatCode="0.00">
                  <c:v>8.5</c:v>
                </c:pt>
                <c:pt idx="9" formatCode="General">
                  <c:v>22</c:v>
                </c:pt>
                <c:pt idx="10" formatCode="0.00;[Red]0.00">
                  <c:v>9.67</c:v>
                </c:pt>
                <c:pt idx="11" formatCode="0.00">
                  <c:v>9.9149999999999991</c:v>
                </c:pt>
                <c:pt idx="12" formatCode="General">
                  <c:v>4</c:v>
                </c:pt>
                <c:pt idx="13" formatCode="0.00">
                  <c:v>10.5</c:v>
                </c:pt>
                <c:pt idx="14" formatCode="0.00">
                  <c:v>9.33</c:v>
                </c:pt>
                <c:pt idx="15" formatCode="0.00">
                  <c:v>8.25</c:v>
                </c:pt>
                <c:pt idx="16" formatCode="General">
                  <c:v>5</c:v>
                </c:pt>
                <c:pt idx="17" formatCode="0.00">
                  <c:v>6</c:v>
                </c:pt>
                <c:pt idx="18" formatCode="0.00">
                  <c:v>5</c:v>
                </c:pt>
                <c:pt idx="19" formatCode="0.00">
                  <c:v>10</c:v>
                </c:pt>
                <c:pt idx="20" formatCode="0.00">
                  <c:v>11.5</c:v>
                </c:pt>
                <c:pt idx="21" formatCode="0.00">
                  <c:v>12.916666666666666</c:v>
                </c:pt>
                <c:pt idx="22" formatCode="General">
                  <c:v>12</c:v>
                </c:pt>
                <c:pt idx="23" formatCode="0.00">
                  <c:v>12.5</c:v>
                </c:pt>
                <c:pt idx="24" formatCode="0.00">
                  <c:v>13</c:v>
                </c:pt>
                <c:pt idx="25" formatCode="0.00">
                  <c:v>11</c:v>
                </c:pt>
                <c:pt idx="26" formatCode="0.00">
                  <c:v>11</c:v>
                </c:pt>
                <c:pt idx="27" formatCode="0.00">
                  <c:v>15</c:v>
                </c:pt>
                <c:pt idx="28" formatCode="General">
                  <c:v>30</c:v>
                </c:pt>
                <c:pt idx="29" formatCode="0.00">
                  <c:v>10.57</c:v>
                </c:pt>
                <c:pt idx="30" formatCode="General">
                  <c:v>60</c:v>
                </c:pt>
                <c:pt idx="31" formatCode="0.00;[Red]0.00">
                  <c:v>10.120000000000001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14"/>
          <c:order val="14"/>
          <c:tx>
            <c:strRef>
              <c:f>'PV  '!$A$22:$K$22</c:f>
              <c:strCache>
                <c:ptCount val="1"/>
                <c:pt idx="0">
                  <c:v>13 11AR0644 AMEUR Chafia 7.84 4 5.00 10.67 10.61 14 10.50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'!$L$22:$CY$22</c:f>
              <c:numCache>
                <c:formatCode>0.00_ ;\-0.00\ </c:formatCode>
                <c:ptCount val="36"/>
                <c:pt idx="0">
                  <c:v>14</c:v>
                </c:pt>
                <c:pt idx="1">
                  <c:v>7.5</c:v>
                </c:pt>
                <c:pt idx="2">
                  <c:v>11.5</c:v>
                </c:pt>
                <c:pt idx="3" formatCode="0.00">
                  <c:v>11.75</c:v>
                </c:pt>
                <c:pt idx="4" formatCode="General">
                  <c:v>8</c:v>
                </c:pt>
                <c:pt idx="5" formatCode="0.00">
                  <c:v>13</c:v>
                </c:pt>
                <c:pt idx="6" formatCode="0.00">
                  <c:v>13</c:v>
                </c:pt>
                <c:pt idx="7" formatCode="0.00">
                  <c:v>11</c:v>
                </c:pt>
                <c:pt idx="8" formatCode="0.00">
                  <c:v>10</c:v>
                </c:pt>
                <c:pt idx="9" formatCode="General">
                  <c:v>30</c:v>
                </c:pt>
                <c:pt idx="10" formatCode="0.00;[Red]0.00">
                  <c:v>10.18</c:v>
                </c:pt>
                <c:pt idx="11" formatCode="0.00">
                  <c:v>9.25</c:v>
                </c:pt>
                <c:pt idx="12" formatCode="General">
                  <c:v>0</c:v>
                </c:pt>
                <c:pt idx="13" formatCode="0.00">
                  <c:v>9.5</c:v>
                </c:pt>
                <c:pt idx="14" formatCode="0.00">
                  <c:v>9</c:v>
                </c:pt>
                <c:pt idx="15" formatCode="0.00">
                  <c:v>10.1</c:v>
                </c:pt>
                <c:pt idx="16" formatCode="General">
                  <c:v>10</c:v>
                </c:pt>
                <c:pt idx="17" formatCode="0.00">
                  <c:v>8.5</c:v>
                </c:pt>
                <c:pt idx="18" formatCode="0.00">
                  <c:v>11.5</c:v>
                </c:pt>
                <c:pt idx="19" formatCode="0.00">
                  <c:v>7.5</c:v>
                </c:pt>
                <c:pt idx="20" formatCode="0.00">
                  <c:v>12.5</c:v>
                </c:pt>
                <c:pt idx="21" formatCode="0.00">
                  <c:v>12.25</c:v>
                </c:pt>
                <c:pt idx="22" formatCode="General">
                  <c:v>12</c:v>
                </c:pt>
                <c:pt idx="23" formatCode="0.00">
                  <c:v>12.5</c:v>
                </c:pt>
                <c:pt idx="24" formatCode="0.00">
                  <c:v>11.5</c:v>
                </c:pt>
                <c:pt idx="25" formatCode="0.00">
                  <c:v>11</c:v>
                </c:pt>
                <c:pt idx="26" formatCode="0.00">
                  <c:v>10.5</c:v>
                </c:pt>
                <c:pt idx="27" formatCode="0.00">
                  <c:v>14</c:v>
                </c:pt>
                <c:pt idx="28" formatCode="General">
                  <c:v>30</c:v>
                </c:pt>
                <c:pt idx="29" formatCode="0.00">
                  <c:v>10.74</c:v>
                </c:pt>
                <c:pt idx="30" formatCode="General">
                  <c:v>60</c:v>
                </c:pt>
                <c:pt idx="31" formatCode="0.00;[Red]0.00">
                  <c:v>10.46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15"/>
          <c:order val="15"/>
          <c:tx>
            <c:strRef>
              <c:f>'PV  '!$A$23:$K$23</c:f>
              <c:strCache>
                <c:ptCount val="1"/>
                <c:pt idx="0">
                  <c:v>14 11AR0698 AMIR Rabiha 10.54 8 11.75 9.33 11.00 14 13.00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'!$L$23:$CY$23</c:f>
              <c:numCache>
                <c:formatCode>0.00_ ;\-0.00\ </c:formatCode>
                <c:ptCount val="36"/>
                <c:pt idx="0">
                  <c:v>10</c:v>
                </c:pt>
                <c:pt idx="1">
                  <c:v>10.5</c:v>
                </c:pt>
                <c:pt idx="2">
                  <c:v>10</c:v>
                </c:pt>
                <c:pt idx="3" formatCode="0.00">
                  <c:v>10.25</c:v>
                </c:pt>
                <c:pt idx="4" formatCode="General">
                  <c:v>8</c:v>
                </c:pt>
                <c:pt idx="5" formatCode="0.00">
                  <c:v>9</c:v>
                </c:pt>
                <c:pt idx="6" formatCode="0.00">
                  <c:v>11</c:v>
                </c:pt>
                <c:pt idx="7" formatCode="0.00">
                  <c:v>10.5</c:v>
                </c:pt>
                <c:pt idx="8" formatCode="0.00">
                  <c:v>10.5</c:v>
                </c:pt>
                <c:pt idx="9" formatCode="General">
                  <c:v>30</c:v>
                </c:pt>
                <c:pt idx="10" formatCode="0.00;[Red]0.00">
                  <c:v>10.68</c:v>
                </c:pt>
                <c:pt idx="11" formatCode="0.00">
                  <c:v>9.75</c:v>
                </c:pt>
                <c:pt idx="12" formatCode="General">
                  <c:v>4</c:v>
                </c:pt>
                <c:pt idx="13" formatCode="0.00">
                  <c:v>10.5</c:v>
                </c:pt>
                <c:pt idx="14" formatCode="0.00">
                  <c:v>9</c:v>
                </c:pt>
                <c:pt idx="15" formatCode="0.00">
                  <c:v>9.0500000000000007</c:v>
                </c:pt>
                <c:pt idx="16" formatCode="General">
                  <c:v>3</c:v>
                </c:pt>
                <c:pt idx="17" formatCode="0.00">
                  <c:v>8.5</c:v>
                </c:pt>
                <c:pt idx="18" formatCode="0.00">
                  <c:v>8</c:v>
                </c:pt>
                <c:pt idx="19" formatCode="0.00">
                  <c:v>8</c:v>
                </c:pt>
                <c:pt idx="20" formatCode="0.00">
                  <c:v>11</c:v>
                </c:pt>
                <c:pt idx="21" formatCode="0.00">
                  <c:v>11.111666666666666</c:v>
                </c:pt>
                <c:pt idx="22" formatCode="General">
                  <c:v>12</c:v>
                </c:pt>
                <c:pt idx="23" formatCode="0.00">
                  <c:v>11</c:v>
                </c:pt>
                <c:pt idx="24" formatCode="0.00">
                  <c:v>8.5</c:v>
                </c:pt>
                <c:pt idx="25" formatCode="0.00">
                  <c:v>10.67</c:v>
                </c:pt>
                <c:pt idx="26" formatCode="0.00">
                  <c:v>8.5</c:v>
                </c:pt>
                <c:pt idx="27" formatCode="0.00">
                  <c:v>14</c:v>
                </c:pt>
                <c:pt idx="28" formatCode="General">
                  <c:v>30</c:v>
                </c:pt>
                <c:pt idx="29" formatCode="0.00">
                  <c:v>10.07</c:v>
                </c:pt>
                <c:pt idx="30" formatCode="General">
                  <c:v>60</c:v>
                </c:pt>
                <c:pt idx="31" formatCode="0.00;[Red]0.00">
                  <c:v>10.375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16"/>
          <c:order val="16"/>
          <c:tx>
            <c:strRef>
              <c:f>'PV  '!$A$24:$K$24</c:f>
              <c:strCache>
                <c:ptCount val="1"/>
                <c:pt idx="0">
                  <c:v>15 11AR0717 AMROUNE Nassima 11.25 8 12.50 10.00 10.39 14 11.50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'!$L$24:$CY$24</c:f>
              <c:numCache>
                <c:formatCode>0.00_ ;\-0.00\ </c:formatCode>
                <c:ptCount val="36"/>
                <c:pt idx="0">
                  <c:v>11</c:v>
                </c:pt>
                <c:pt idx="1">
                  <c:v>8</c:v>
                </c:pt>
                <c:pt idx="2">
                  <c:v>11.5</c:v>
                </c:pt>
                <c:pt idx="3" formatCode="0.00">
                  <c:v>9.875</c:v>
                </c:pt>
                <c:pt idx="4" formatCode="General">
                  <c:v>6</c:v>
                </c:pt>
                <c:pt idx="5" formatCode="0.00">
                  <c:v>11.5</c:v>
                </c:pt>
                <c:pt idx="6" formatCode="0.00">
                  <c:v>6.5</c:v>
                </c:pt>
                <c:pt idx="7" formatCode="0.00">
                  <c:v>10</c:v>
                </c:pt>
                <c:pt idx="8" formatCode="0.00">
                  <c:v>11.5</c:v>
                </c:pt>
                <c:pt idx="9" formatCode="General">
                  <c:v>30</c:v>
                </c:pt>
                <c:pt idx="10" formatCode="0.00;[Red]0.00">
                  <c:v>10.49</c:v>
                </c:pt>
                <c:pt idx="11" formatCode="0.00">
                  <c:v>9.3350000000000009</c:v>
                </c:pt>
                <c:pt idx="12" formatCode="General">
                  <c:v>0</c:v>
                </c:pt>
                <c:pt idx="13" formatCode="0.00">
                  <c:v>9</c:v>
                </c:pt>
                <c:pt idx="14" formatCode="0.00">
                  <c:v>9.67</c:v>
                </c:pt>
                <c:pt idx="15" formatCode="0.00">
                  <c:v>8.0500000000000007</c:v>
                </c:pt>
                <c:pt idx="16" formatCode="General">
                  <c:v>5</c:v>
                </c:pt>
                <c:pt idx="17" formatCode="0.00">
                  <c:v>3</c:v>
                </c:pt>
                <c:pt idx="18" formatCode="0.00">
                  <c:v>10.5</c:v>
                </c:pt>
                <c:pt idx="19" formatCode="0.00">
                  <c:v>9.5</c:v>
                </c:pt>
                <c:pt idx="20" formatCode="0.00">
                  <c:v>10.5</c:v>
                </c:pt>
                <c:pt idx="21" formatCode="0.00">
                  <c:v>10.888333333333334</c:v>
                </c:pt>
                <c:pt idx="22" formatCode="General">
                  <c:v>12</c:v>
                </c:pt>
                <c:pt idx="23" formatCode="0.00">
                  <c:v>12</c:v>
                </c:pt>
                <c:pt idx="24" formatCode="0.00">
                  <c:v>13</c:v>
                </c:pt>
                <c:pt idx="25" formatCode="0.00">
                  <c:v>10.33</c:v>
                </c:pt>
                <c:pt idx="26" formatCode="0.00">
                  <c:v>6</c:v>
                </c:pt>
                <c:pt idx="27" formatCode="0.00">
                  <c:v>12</c:v>
                </c:pt>
                <c:pt idx="28" formatCode="General">
                  <c:v>17</c:v>
                </c:pt>
                <c:pt idx="29" formatCode="0.00">
                  <c:v>9.5299999999999994</c:v>
                </c:pt>
                <c:pt idx="30" formatCode="General">
                  <c:v>60</c:v>
                </c:pt>
                <c:pt idx="31" formatCode="0.00;[Red]0.00">
                  <c:v>10.01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17"/>
          <c:order val="17"/>
          <c:tx>
            <c:strRef>
              <c:f>'PV  '!$A$25:$K$25</c:f>
              <c:strCache>
                <c:ptCount val="1"/>
                <c:pt idx="0">
                  <c:v>16 11AR0725 ASBAI Nacera 11.21 8 11.75 10.67 9.21 10 3.00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'!$L$25:$CY$25</c:f>
              <c:numCache>
                <c:formatCode>0.00_ ;\-0.00\ </c:formatCode>
                <c:ptCount val="36"/>
                <c:pt idx="0">
                  <c:v>12</c:v>
                </c:pt>
                <c:pt idx="1">
                  <c:v>12</c:v>
                </c:pt>
                <c:pt idx="2">
                  <c:v>11</c:v>
                </c:pt>
                <c:pt idx="3" formatCode="0.00">
                  <c:v>11.9175</c:v>
                </c:pt>
                <c:pt idx="4" formatCode="General">
                  <c:v>8</c:v>
                </c:pt>
                <c:pt idx="5" formatCode="0.00">
                  <c:v>10</c:v>
                </c:pt>
                <c:pt idx="6" formatCode="0.00">
                  <c:v>15</c:v>
                </c:pt>
                <c:pt idx="7" formatCode="0.00">
                  <c:v>11.67</c:v>
                </c:pt>
                <c:pt idx="8" formatCode="0.00">
                  <c:v>11</c:v>
                </c:pt>
                <c:pt idx="9" formatCode="General">
                  <c:v>30</c:v>
                </c:pt>
                <c:pt idx="10" formatCode="0.00;[Red]0.00">
                  <c:v>10.47</c:v>
                </c:pt>
                <c:pt idx="11" formatCode="0.00">
                  <c:v>11.414999999999999</c:v>
                </c:pt>
                <c:pt idx="12" formatCode="General">
                  <c:v>8</c:v>
                </c:pt>
                <c:pt idx="13" formatCode="0.00">
                  <c:v>13.5</c:v>
                </c:pt>
                <c:pt idx="14" formatCode="0.00">
                  <c:v>9.33</c:v>
                </c:pt>
                <c:pt idx="15" formatCode="0.00">
                  <c:v>10.199999999999999</c:v>
                </c:pt>
                <c:pt idx="16" formatCode="General">
                  <c:v>10</c:v>
                </c:pt>
                <c:pt idx="17" formatCode="0.00">
                  <c:v>8</c:v>
                </c:pt>
                <c:pt idx="18" formatCode="0.00">
                  <c:v>14</c:v>
                </c:pt>
                <c:pt idx="19" formatCode="0.00">
                  <c:v>10</c:v>
                </c:pt>
                <c:pt idx="20" formatCode="0.00">
                  <c:v>10</c:v>
                </c:pt>
                <c:pt idx="21" formatCode="0.00">
                  <c:v>12.528333333333334</c:v>
                </c:pt>
                <c:pt idx="22" formatCode="General">
                  <c:v>12</c:v>
                </c:pt>
                <c:pt idx="23" formatCode="0.00">
                  <c:v>12</c:v>
                </c:pt>
                <c:pt idx="24" formatCode="0.00">
                  <c:v>12</c:v>
                </c:pt>
                <c:pt idx="25" formatCode="0.00">
                  <c:v>10.67</c:v>
                </c:pt>
                <c:pt idx="26" formatCode="0.00">
                  <c:v>12.5</c:v>
                </c:pt>
                <c:pt idx="27" formatCode="0.00">
                  <c:v>14</c:v>
                </c:pt>
                <c:pt idx="28" formatCode="General">
                  <c:v>30</c:v>
                </c:pt>
                <c:pt idx="29" formatCode="0.00">
                  <c:v>11.459999999999999</c:v>
                </c:pt>
                <c:pt idx="30" formatCode="General">
                  <c:v>60</c:v>
                </c:pt>
                <c:pt idx="31" formatCode="0.00;[Red]0.00">
                  <c:v>10.965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18"/>
          <c:order val="18"/>
          <c:tx>
            <c:strRef>
              <c:f>'PV  '!$A$26:$K$26</c:f>
              <c:strCache>
                <c:ptCount val="1"/>
                <c:pt idx="0">
                  <c:v>17 11AR0745 ASSIAKH Theldja 11.67 8 13.00 10.33 8.36 6 7.00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'!$L$26:$CY$26</c:f>
              <c:numCache>
                <c:formatCode>0.00_ ;\-0.00\ </c:formatCode>
                <c:ptCount val="36"/>
                <c:pt idx="0">
                  <c:v>10</c:v>
                </c:pt>
                <c:pt idx="1">
                  <c:v>6.5</c:v>
                </c:pt>
                <c:pt idx="2">
                  <c:v>11</c:v>
                </c:pt>
                <c:pt idx="3" formatCode="0.00">
                  <c:v>9.75</c:v>
                </c:pt>
                <c:pt idx="4" formatCode="General">
                  <c:v>6</c:v>
                </c:pt>
                <c:pt idx="5" formatCode="0.00">
                  <c:v>10</c:v>
                </c:pt>
                <c:pt idx="6" formatCode="0.00">
                  <c:v>10</c:v>
                </c:pt>
                <c:pt idx="7" formatCode="0.00">
                  <c:v>9</c:v>
                </c:pt>
                <c:pt idx="8" formatCode="0.00">
                  <c:v>10</c:v>
                </c:pt>
                <c:pt idx="9" formatCode="General">
                  <c:v>20</c:v>
                </c:pt>
                <c:pt idx="10" formatCode="0.00;[Red]0.00">
                  <c:v>9.6199999999999992</c:v>
                </c:pt>
                <c:pt idx="11" formatCode="0.00">
                  <c:v>8.9600000000000009</c:v>
                </c:pt>
                <c:pt idx="12" formatCode="General">
                  <c:v>0</c:v>
                </c:pt>
                <c:pt idx="13" formatCode="0.00">
                  <c:v>8.25</c:v>
                </c:pt>
                <c:pt idx="14" formatCode="0.00">
                  <c:v>9.67</c:v>
                </c:pt>
                <c:pt idx="15" formatCode="0.00">
                  <c:v>9.3000000000000007</c:v>
                </c:pt>
                <c:pt idx="16" formatCode="General">
                  <c:v>5</c:v>
                </c:pt>
                <c:pt idx="17" formatCode="0.00">
                  <c:v>9</c:v>
                </c:pt>
                <c:pt idx="18" formatCode="0.00">
                  <c:v>5</c:v>
                </c:pt>
                <c:pt idx="19" formatCode="0.00">
                  <c:v>10</c:v>
                </c:pt>
                <c:pt idx="20" formatCode="0.00">
                  <c:v>12</c:v>
                </c:pt>
                <c:pt idx="21" formatCode="0.00">
                  <c:v>12.333333333333334</c:v>
                </c:pt>
                <c:pt idx="22" formatCode="General">
                  <c:v>12</c:v>
                </c:pt>
                <c:pt idx="23" formatCode="0.00">
                  <c:v>12</c:v>
                </c:pt>
                <c:pt idx="24" formatCode="0.00">
                  <c:v>13.5</c:v>
                </c:pt>
                <c:pt idx="25" formatCode="0.00">
                  <c:v>10.5</c:v>
                </c:pt>
                <c:pt idx="26" formatCode="0.00">
                  <c:v>10</c:v>
                </c:pt>
                <c:pt idx="27" formatCode="0.00">
                  <c:v>14</c:v>
                </c:pt>
                <c:pt idx="28" formatCode="General">
                  <c:v>30</c:v>
                </c:pt>
                <c:pt idx="29" formatCode="0.00">
                  <c:v>10.43</c:v>
                </c:pt>
                <c:pt idx="30" formatCode="General">
                  <c:v>60</c:v>
                </c:pt>
                <c:pt idx="31" formatCode="0.00;[Red]0.00">
                  <c:v>10.024999999999999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19"/>
          <c:order val="19"/>
          <c:tx>
            <c:strRef>
              <c:f>'PV  '!$A$27:$K$27</c:f>
              <c:strCache>
                <c:ptCount val="1"/>
                <c:pt idx="0">
                  <c:v>18 11AR0563 AZEGAGH Soraya 10.67 8 12.00 9.33 8.71 10 10.50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'!$L$27:$CY$27</c:f>
              <c:numCache>
                <c:formatCode>0.00_ ;\-0.00\ </c:formatCode>
                <c:ptCount val="36"/>
                <c:pt idx="0">
                  <c:v>11</c:v>
                </c:pt>
                <c:pt idx="1">
                  <c:v>3.5</c:v>
                </c:pt>
                <c:pt idx="2">
                  <c:v>11</c:v>
                </c:pt>
                <c:pt idx="3" formatCode="0.00">
                  <c:v>9.9175000000000004</c:v>
                </c:pt>
                <c:pt idx="4" formatCode="General">
                  <c:v>6</c:v>
                </c:pt>
                <c:pt idx="5" formatCode="0.00">
                  <c:v>10</c:v>
                </c:pt>
                <c:pt idx="6" formatCode="0.00">
                  <c:v>8.5</c:v>
                </c:pt>
                <c:pt idx="7" formatCode="0.00">
                  <c:v>10.17</c:v>
                </c:pt>
                <c:pt idx="8" formatCode="0.00">
                  <c:v>11</c:v>
                </c:pt>
                <c:pt idx="9" formatCode="General">
                  <c:v>24</c:v>
                </c:pt>
                <c:pt idx="10" formatCode="0.00;[Red]0.00">
                  <c:v>9.56</c:v>
                </c:pt>
                <c:pt idx="11" formatCode="0.00">
                  <c:v>11.164999999999999</c:v>
                </c:pt>
                <c:pt idx="12" formatCode="General">
                  <c:v>8</c:v>
                </c:pt>
                <c:pt idx="13" formatCode="0.00">
                  <c:v>13</c:v>
                </c:pt>
                <c:pt idx="14" formatCode="0.00">
                  <c:v>9.33</c:v>
                </c:pt>
                <c:pt idx="15" formatCode="0.00">
                  <c:v>9.8000000000000007</c:v>
                </c:pt>
                <c:pt idx="16" formatCode="General">
                  <c:v>6</c:v>
                </c:pt>
                <c:pt idx="17" formatCode="0.00">
                  <c:v>12.5</c:v>
                </c:pt>
                <c:pt idx="18" formatCode="0.00">
                  <c:v>8</c:v>
                </c:pt>
                <c:pt idx="19" formatCode="0.00">
                  <c:v>6.5</c:v>
                </c:pt>
                <c:pt idx="20" formatCode="0.00">
                  <c:v>10.5</c:v>
                </c:pt>
                <c:pt idx="21" formatCode="0.00">
                  <c:v>12.305</c:v>
                </c:pt>
                <c:pt idx="22" formatCode="General">
                  <c:v>12</c:v>
                </c:pt>
                <c:pt idx="23" formatCode="0.00">
                  <c:v>12</c:v>
                </c:pt>
                <c:pt idx="24" formatCode="0.00">
                  <c:v>11.5</c:v>
                </c:pt>
                <c:pt idx="25" formatCode="0.00">
                  <c:v>9.33</c:v>
                </c:pt>
                <c:pt idx="26" formatCode="0.00">
                  <c:v>11</c:v>
                </c:pt>
                <c:pt idx="27" formatCode="0.00">
                  <c:v>15</c:v>
                </c:pt>
                <c:pt idx="28" formatCode="General">
                  <c:v>30</c:v>
                </c:pt>
                <c:pt idx="29" formatCode="0.00">
                  <c:v>11.17</c:v>
                </c:pt>
                <c:pt idx="30" formatCode="General">
                  <c:v>60</c:v>
                </c:pt>
                <c:pt idx="31" formatCode="0.00;[Red]0.00">
                  <c:v>10.365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20"/>
          <c:order val="20"/>
          <c:tx>
            <c:strRef>
              <c:f>'PV  '!$A$28:$K$28</c:f>
              <c:strCache>
                <c:ptCount val="1"/>
                <c:pt idx="0">
                  <c:v>19 11AR0138 AZZI Lynda 11.04 8 12.75 9.33 11.46 14 12.00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'!$L$28:$CY$28</c:f>
              <c:numCache>
                <c:formatCode>0.00_ ;\-0.00\ </c:formatCode>
                <c:ptCount val="36"/>
                <c:pt idx="0">
                  <c:v>11</c:v>
                </c:pt>
                <c:pt idx="1">
                  <c:v>10.5</c:v>
                </c:pt>
                <c:pt idx="2">
                  <c:v>12.5</c:v>
                </c:pt>
                <c:pt idx="3" formatCode="0.00">
                  <c:v>11.125</c:v>
                </c:pt>
                <c:pt idx="4" formatCode="General">
                  <c:v>8</c:v>
                </c:pt>
                <c:pt idx="5" formatCode="0.00">
                  <c:v>10.5</c:v>
                </c:pt>
                <c:pt idx="6" formatCode="0.00">
                  <c:v>12</c:v>
                </c:pt>
                <c:pt idx="7" formatCode="0.00">
                  <c:v>10</c:v>
                </c:pt>
                <c:pt idx="8" formatCode="0.00">
                  <c:v>12</c:v>
                </c:pt>
                <c:pt idx="9" formatCode="General">
                  <c:v>30</c:v>
                </c:pt>
                <c:pt idx="10" formatCode="0.00;[Red]0.00">
                  <c:v>11.27</c:v>
                </c:pt>
                <c:pt idx="11" formatCode="0.00">
                  <c:v>8.3350000000000009</c:v>
                </c:pt>
                <c:pt idx="12" formatCode="General">
                  <c:v>0</c:v>
                </c:pt>
                <c:pt idx="13" formatCode="0.00">
                  <c:v>7</c:v>
                </c:pt>
                <c:pt idx="14" formatCode="0.00">
                  <c:v>9.67</c:v>
                </c:pt>
                <c:pt idx="15" formatCode="0.00">
                  <c:v>9.15</c:v>
                </c:pt>
                <c:pt idx="16" formatCode="General">
                  <c:v>3</c:v>
                </c:pt>
                <c:pt idx="17" formatCode="0.00">
                  <c:v>8</c:v>
                </c:pt>
                <c:pt idx="18" formatCode="0.00">
                  <c:v>9.5</c:v>
                </c:pt>
                <c:pt idx="19" formatCode="0.00">
                  <c:v>8.5</c:v>
                </c:pt>
                <c:pt idx="20" formatCode="0.00">
                  <c:v>10.5</c:v>
                </c:pt>
                <c:pt idx="21" formatCode="0.00">
                  <c:v>12.416666666666666</c:v>
                </c:pt>
                <c:pt idx="22" formatCode="General">
                  <c:v>12</c:v>
                </c:pt>
                <c:pt idx="23" formatCode="0.00">
                  <c:v>12</c:v>
                </c:pt>
                <c:pt idx="24" formatCode="0.00">
                  <c:v>12</c:v>
                </c:pt>
                <c:pt idx="25" formatCode="0.00">
                  <c:v>10.5</c:v>
                </c:pt>
                <c:pt idx="26" formatCode="0.00">
                  <c:v>10</c:v>
                </c:pt>
                <c:pt idx="27" formatCode="0.00">
                  <c:v>15</c:v>
                </c:pt>
                <c:pt idx="28" formatCode="General">
                  <c:v>30</c:v>
                </c:pt>
                <c:pt idx="29" formatCode="0.00">
                  <c:v>10.24</c:v>
                </c:pt>
                <c:pt idx="30" formatCode="General">
                  <c:v>60</c:v>
                </c:pt>
                <c:pt idx="31" formatCode="0.00;[Red]0.00">
                  <c:v>10.754999999999999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21"/>
          <c:order val="21"/>
          <c:tx>
            <c:strRef>
              <c:f>'PV  '!$A$29:$K$29</c:f>
              <c:strCache>
                <c:ptCount val="1"/>
                <c:pt idx="0">
                  <c:v>20 11AR0290 BELBACHIR Sabrina 11.84 8 13.00 10.67 9.00 6 7.50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'!$L$29:$CY$29</c:f>
              <c:numCache>
                <c:formatCode>0.00_ ;\-0.00\ </c:formatCode>
                <c:ptCount val="36"/>
                <c:pt idx="0">
                  <c:v>10</c:v>
                </c:pt>
                <c:pt idx="1">
                  <c:v>9</c:v>
                </c:pt>
                <c:pt idx="2">
                  <c:v>10</c:v>
                </c:pt>
                <c:pt idx="3" formatCode="0.00">
                  <c:v>10.7075</c:v>
                </c:pt>
                <c:pt idx="4" formatCode="General">
                  <c:v>8</c:v>
                </c:pt>
                <c:pt idx="5" formatCode="0.00">
                  <c:v>13</c:v>
                </c:pt>
                <c:pt idx="6" formatCode="0.00">
                  <c:v>8.5</c:v>
                </c:pt>
                <c:pt idx="7" formatCode="0.00">
                  <c:v>11.33</c:v>
                </c:pt>
                <c:pt idx="8" formatCode="0.00">
                  <c:v>10</c:v>
                </c:pt>
                <c:pt idx="9" formatCode="General">
                  <c:v>30</c:v>
                </c:pt>
                <c:pt idx="10" formatCode="0.00;[Red]0.00">
                  <c:v>10.220000000000001</c:v>
                </c:pt>
                <c:pt idx="11" formatCode="0.00">
                  <c:v>10.414999999999999</c:v>
                </c:pt>
                <c:pt idx="12" formatCode="General">
                  <c:v>8</c:v>
                </c:pt>
                <c:pt idx="13" formatCode="0.00">
                  <c:v>11.5</c:v>
                </c:pt>
                <c:pt idx="14" formatCode="0.00">
                  <c:v>9.33</c:v>
                </c:pt>
                <c:pt idx="15" formatCode="0.00">
                  <c:v>8.25</c:v>
                </c:pt>
                <c:pt idx="16" formatCode="General">
                  <c:v>5</c:v>
                </c:pt>
                <c:pt idx="17" formatCode="0.00">
                  <c:v>5</c:v>
                </c:pt>
                <c:pt idx="18" formatCode="0.00">
                  <c:v>10.5</c:v>
                </c:pt>
                <c:pt idx="19" formatCode="0.00">
                  <c:v>7.5</c:v>
                </c:pt>
                <c:pt idx="20" formatCode="0.00">
                  <c:v>10.5</c:v>
                </c:pt>
                <c:pt idx="21" formatCode="0.00">
                  <c:v>11.916666666666666</c:v>
                </c:pt>
                <c:pt idx="22" formatCode="General">
                  <c:v>12</c:v>
                </c:pt>
                <c:pt idx="23" formatCode="0.00">
                  <c:v>13</c:v>
                </c:pt>
                <c:pt idx="24" formatCode="0.00">
                  <c:v>13</c:v>
                </c:pt>
                <c:pt idx="25" formatCode="0.00">
                  <c:v>10</c:v>
                </c:pt>
                <c:pt idx="26" formatCode="0.00">
                  <c:v>7.5</c:v>
                </c:pt>
                <c:pt idx="27" formatCode="0.00">
                  <c:v>14</c:v>
                </c:pt>
                <c:pt idx="28" formatCode="General">
                  <c:v>30</c:v>
                </c:pt>
                <c:pt idx="29" formatCode="0.00">
                  <c:v>10.299999999999999</c:v>
                </c:pt>
                <c:pt idx="30" formatCode="General">
                  <c:v>60</c:v>
                </c:pt>
                <c:pt idx="31" formatCode="0.00;[Red]0.00">
                  <c:v>10.26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22"/>
          <c:order val="22"/>
          <c:tx>
            <c:strRef>
              <c:f>'PV  '!$A$30:$K$30</c:f>
              <c:strCache>
                <c:ptCount val="1"/>
                <c:pt idx="0">
                  <c:v>21 11AR0455 BEN MESSAOUD Abdelouhab 11.00 8 13.00 9.00 10.25 14 8.00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'!$L$30:$CY$30</c:f>
              <c:numCache>
                <c:formatCode>0.00_ ;\-0.00\ </c:formatCode>
                <c:ptCount val="36"/>
                <c:pt idx="0">
                  <c:v>10.5</c:v>
                </c:pt>
                <c:pt idx="1">
                  <c:v>12.5</c:v>
                </c:pt>
                <c:pt idx="2">
                  <c:v>10</c:v>
                </c:pt>
                <c:pt idx="3" formatCode="0.00">
                  <c:v>10.25</c:v>
                </c:pt>
                <c:pt idx="4" formatCode="General">
                  <c:v>8</c:v>
                </c:pt>
                <c:pt idx="5" formatCode="0.00">
                  <c:v>11.5</c:v>
                </c:pt>
                <c:pt idx="6" formatCode="0.00">
                  <c:v>12</c:v>
                </c:pt>
                <c:pt idx="7" formatCode="0.00">
                  <c:v>10</c:v>
                </c:pt>
                <c:pt idx="8" formatCode="0.00">
                  <c:v>7.5</c:v>
                </c:pt>
                <c:pt idx="9" formatCode="General">
                  <c:v>30</c:v>
                </c:pt>
                <c:pt idx="10" formatCode="0.00;[Red]0.00">
                  <c:v>10.45</c:v>
                </c:pt>
                <c:pt idx="11" formatCode="0.00">
                  <c:v>11.25</c:v>
                </c:pt>
                <c:pt idx="12" formatCode="General">
                  <c:v>8</c:v>
                </c:pt>
                <c:pt idx="13" formatCode="0.00">
                  <c:v>11.5</c:v>
                </c:pt>
                <c:pt idx="14" formatCode="0.00">
                  <c:v>11</c:v>
                </c:pt>
                <c:pt idx="15" formatCode="0.00">
                  <c:v>9.25</c:v>
                </c:pt>
                <c:pt idx="16" formatCode="General">
                  <c:v>5</c:v>
                </c:pt>
                <c:pt idx="17" formatCode="0.00">
                  <c:v>8</c:v>
                </c:pt>
                <c:pt idx="18" formatCode="0.00">
                  <c:v>5</c:v>
                </c:pt>
                <c:pt idx="19" formatCode="0.00">
                  <c:v>10.5</c:v>
                </c:pt>
                <c:pt idx="20" formatCode="0.00">
                  <c:v>12.5</c:v>
                </c:pt>
                <c:pt idx="21" formatCode="0.00">
                  <c:v>12.611666666666666</c:v>
                </c:pt>
                <c:pt idx="22" formatCode="General">
                  <c:v>12</c:v>
                </c:pt>
                <c:pt idx="23" formatCode="0.00">
                  <c:v>13</c:v>
                </c:pt>
                <c:pt idx="24" formatCode="0.00">
                  <c:v>14</c:v>
                </c:pt>
                <c:pt idx="25" formatCode="0.00">
                  <c:v>9.67</c:v>
                </c:pt>
                <c:pt idx="26" formatCode="0.00">
                  <c:v>10</c:v>
                </c:pt>
                <c:pt idx="27" formatCode="0.00">
                  <c:v>14.5</c:v>
                </c:pt>
                <c:pt idx="28" formatCode="General">
                  <c:v>30</c:v>
                </c:pt>
                <c:pt idx="29" formatCode="0.00">
                  <c:v>11.129999999999999</c:v>
                </c:pt>
                <c:pt idx="30" formatCode="General">
                  <c:v>60</c:v>
                </c:pt>
                <c:pt idx="31" formatCode="0.00;[Red]0.00">
                  <c:v>10.79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23"/>
          <c:order val="23"/>
          <c:tx>
            <c:strRef>
              <c:f>'PV  '!$A$31:$K$31</c:f>
              <c:strCache>
                <c:ptCount val="1"/>
                <c:pt idx="0">
                  <c:v>22 11AR0245 BENAMAR Rezkia 10.13 8 10.25 10.00 10.21 14 10.50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'!$L$31:$CY$31</c:f>
              <c:numCache>
                <c:formatCode>0.00_ ;\-0.00\ </c:formatCode>
                <c:ptCount val="36"/>
                <c:pt idx="0">
                  <c:v>10</c:v>
                </c:pt>
                <c:pt idx="1">
                  <c:v>9.5</c:v>
                </c:pt>
                <c:pt idx="2">
                  <c:v>11</c:v>
                </c:pt>
                <c:pt idx="3" formatCode="0.00">
                  <c:v>10.2075</c:v>
                </c:pt>
                <c:pt idx="4" formatCode="General">
                  <c:v>8</c:v>
                </c:pt>
                <c:pt idx="5" formatCode="0.00">
                  <c:v>11</c:v>
                </c:pt>
                <c:pt idx="6" formatCode="0.00">
                  <c:v>9</c:v>
                </c:pt>
                <c:pt idx="7" formatCode="0.00">
                  <c:v>10.33</c:v>
                </c:pt>
                <c:pt idx="8" formatCode="0.00">
                  <c:v>10.5</c:v>
                </c:pt>
                <c:pt idx="9" formatCode="General">
                  <c:v>30</c:v>
                </c:pt>
                <c:pt idx="10" formatCode="0.00;[Red]0.00">
                  <c:v>10.19</c:v>
                </c:pt>
                <c:pt idx="11" formatCode="0.00">
                  <c:v>8.2899999999999991</c:v>
                </c:pt>
                <c:pt idx="12" formatCode="General">
                  <c:v>0</c:v>
                </c:pt>
                <c:pt idx="13" formatCode="0.00">
                  <c:v>7.25</c:v>
                </c:pt>
                <c:pt idx="14" formatCode="0.00">
                  <c:v>9.33</c:v>
                </c:pt>
                <c:pt idx="15" formatCode="0.00">
                  <c:v>10.25</c:v>
                </c:pt>
                <c:pt idx="16" formatCode="General">
                  <c:v>10</c:v>
                </c:pt>
                <c:pt idx="17" formatCode="0.00">
                  <c:v>7.5</c:v>
                </c:pt>
                <c:pt idx="18" formatCode="0.00">
                  <c:v>8</c:v>
                </c:pt>
                <c:pt idx="19" formatCode="0.00">
                  <c:v>12.5</c:v>
                </c:pt>
                <c:pt idx="20" formatCode="0.00">
                  <c:v>13</c:v>
                </c:pt>
                <c:pt idx="21" formatCode="0.00">
                  <c:v>11.138333333333334</c:v>
                </c:pt>
                <c:pt idx="22" formatCode="General">
                  <c:v>12</c:v>
                </c:pt>
                <c:pt idx="23" formatCode="0.00">
                  <c:v>11.5</c:v>
                </c:pt>
                <c:pt idx="24" formatCode="0.00">
                  <c:v>11.5</c:v>
                </c:pt>
                <c:pt idx="25" formatCode="0.00">
                  <c:v>10.83</c:v>
                </c:pt>
                <c:pt idx="26" formatCode="0.00">
                  <c:v>5</c:v>
                </c:pt>
                <c:pt idx="27" formatCode="0.00">
                  <c:v>14</c:v>
                </c:pt>
                <c:pt idx="28" formatCode="General">
                  <c:v>30</c:v>
                </c:pt>
                <c:pt idx="29" formatCode="0.00">
                  <c:v>10.09</c:v>
                </c:pt>
                <c:pt idx="30" formatCode="General">
                  <c:v>60</c:v>
                </c:pt>
                <c:pt idx="31" formatCode="0.00;[Red]0.00">
                  <c:v>10.14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24"/>
          <c:order val="24"/>
          <c:tx>
            <c:strRef>
              <c:f>'PV  '!$A$32:$K$32</c:f>
              <c:strCache>
                <c:ptCount val="1"/>
                <c:pt idx="0">
                  <c:v>23 11AR0535 BENBAAZIZ Chahra-zad 12.25 8 12.50 12.00 8.79 6 7.00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'!$L$32:$CY$32</c:f>
              <c:numCache>
                <c:formatCode>0.00_ ;\-0.00\ </c:formatCode>
                <c:ptCount val="36"/>
                <c:pt idx="0">
                  <c:v>11</c:v>
                </c:pt>
                <c:pt idx="1">
                  <c:v>8</c:v>
                </c:pt>
                <c:pt idx="2">
                  <c:v>10</c:v>
                </c:pt>
                <c:pt idx="3" formatCode="0.00">
                  <c:v>9.4574999999999996</c:v>
                </c:pt>
                <c:pt idx="4" formatCode="General">
                  <c:v>4</c:v>
                </c:pt>
                <c:pt idx="5" formatCode="0.00">
                  <c:v>11</c:v>
                </c:pt>
                <c:pt idx="6" formatCode="0.00">
                  <c:v>7</c:v>
                </c:pt>
                <c:pt idx="7" formatCode="0.00">
                  <c:v>10.83</c:v>
                </c:pt>
                <c:pt idx="8" formatCode="0.00">
                  <c:v>9</c:v>
                </c:pt>
                <c:pt idx="9" formatCode="General">
                  <c:v>18</c:v>
                </c:pt>
                <c:pt idx="10" formatCode="0.00;[Red]0.00">
                  <c:v>9.89</c:v>
                </c:pt>
                <c:pt idx="11" formatCode="0.00">
                  <c:v>10.914999999999999</c:v>
                </c:pt>
                <c:pt idx="12" formatCode="General">
                  <c:v>8</c:v>
                </c:pt>
                <c:pt idx="13" formatCode="0.00">
                  <c:v>11.5</c:v>
                </c:pt>
                <c:pt idx="14" formatCode="0.00">
                  <c:v>10.33</c:v>
                </c:pt>
                <c:pt idx="15" formatCode="0.00">
                  <c:v>7.85</c:v>
                </c:pt>
                <c:pt idx="16" formatCode="General">
                  <c:v>5</c:v>
                </c:pt>
                <c:pt idx="17" formatCode="0.00">
                  <c:v>4</c:v>
                </c:pt>
                <c:pt idx="18" formatCode="0.00">
                  <c:v>10.5</c:v>
                </c:pt>
                <c:pt idx="19" formatCode="0.00">
                  <c:v>4</c:v>
                </c:pt>
                <c:pt idx="20" formatCode="0.00">
                  <c:v>12.5</c:v>
                </c:pt>
                <c:pt idx="21" formatCode="0.00">
                  <c:v>11.583333333333334</c:v>
                </c:pt>
                <c:pt idx="22" formatCode="General">
                  <c:v>12</c:v>
                </c:pt>
                <c:pt idx="23" formatCode="0.00">
                  <c:v>12</c:v>
                </c:pt>
                <c:pt idx="24" formatCode="0.00">
                  <c:v>13.5</c:v>
                </c:pt>
                <c:pt idx="25" formatCode="0.00">
                  <c:v>10</c:v>
                </c:pt>
                <c:pt idx="26" formatCode="0.00">
                  <c:v>12</c:v>
                </c:pt>
                <c:pt idx="27" formatCode="0.00">
                  <c:v>11</c:v>
                </c:pt>
                <c:pt idx="28" formatCode="General">
                  <c:v>30</c:v>
                </c:pt>
                <c:pt idx="29" formatCode="0.00">
                  <c:v>10.17</c:v>
                </c:pt>
                <c:pt idx="30" formatCode="General">
                  <c:v>60</c:v>
                </c:pt>
                <c:pt idx="31" formatCode="0.00;[Red]0.00">
                  <c:v>10.030000000000001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25"/>
          <c:order val="25"/>
          <c:tx>
            <c:strRef>
              <c:f>'PV  '!$A$33:$K$33</c:f>
              <c:strCache>
                <c:ptCount val="1"/>
                <c:pt idx="0">
                  <c:v>24 09LCA24511CAR BERBACHE Aida 11.84 8 15.00 8.67 12.71 14 10.50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'!$L$33:$CY$33</c:f>
              <c:numCache>
                <c:formatCode>0.00_ ;\-0.00\ </c:formatCode>
                <c:ptCount val="36"/>
                <c:pt idx="0">
                  <c:v>14</c:v>
                </c:pt>
                <c:pt idx="1">
                  <c:v>16</c:v>
                </c:pt>
                <c:pt idx="2">
                  <c:v>10</c:v>
                </c:pt>
                <c:pt idx="3" formatCode="0.00">
                  <c:v>12.4175</c:v>
                </c:pt>
                <c:pt idx="4" formatCode="General">
                  <c:v>8</c:v>
                </c:pt>
                <c:pt idx="5" formatCode="0.00">
                  <c:v>13</c:v>
                </c:pt>
                <c:pt idx="6" formatCode="0.00">
                  <c:v>16</c:v>
                </c:pt>
                <c:pt idx="7" formatCode="0.00">
                  <c:v>10.67</c:v>
                </c:pt>
                <c:pt idx="8" formatCode="0.00">
                  <c:v>10</c:v>
                </c:pt>
                <c:pt idx="9" formatCode="General">
                  <c:v>30</c:v>
                </c:pt>
                <c:pt idx="10" formatCode="0.00;[Red]0.00">
                  <c:v>12.41</c:v>
                </c:pt>
                <c:pt idx="11" formatCode="0.00">
                  <c:v>11.835000000000001</c:v>
                </c:pt>
                <c:pt idx="12" formatCode="General">
                  <c:v>8</c:v>
                </c:pt>
                <c:pt idx="13" formatCode="0.00">
                  <c:v>19</c:v>
                </c:pt>
                <c:pt idx="14" formatCode="0.00">
                  <c:v>4.67</c:v>
                </c:pt>
                <c:pt idx="15" formatCode="0.00">
                  <c:v>7.3</c:v>
                </c:pt>
                <c:pt idx="16" formatCode="General">
                  <c:v>5</c:v>
                </c:pt>
                <c:pt idx="17" formatCode="0.00">
                  <c:v>0</c:v>
                </c:pt>
                <c:pt idx="18" formatCode="0.00">
                  <c:v>13.5</c:v>
                </c:pt>
                <c:pt idx="19" formatCode="0.00">
                  <c:v>5</c:v>
                </c:pt>
                <c:pt idx="20" formatCode="0.00">
                  <c:v>12</c:v>
                </c:pt>
                <c:pt idx="21" formatCode="0.00">
                  <c:v>10.471666666666666</c:v>
                </c:pt>
                <c:pt idx="22" formatCode="General">
                  <c:v>12</c:v>
                </c:pt>
                <c:pt idx="23" formatCode="0.00">
                  <c:v>9.5</c:v>
                </c:pt>
                <c:pt idx="24" formatCode="0.00">
                  <c:v>10.5</c:v>
                </c:pt>
                <c:pt idx="25" formatCode="0.00">
                  <c:v>4.83</c:v>
                </c:pt>
                <c:pt idx="26" formatCode="0.00">
                  <c:v>8</c:v>
                </c:pt>
                <c:pt idx="27" formatCode="0.00">
                  <c:v>15</c:v>
                </c:pt>
                <c:pt idx="28" formatCode="General">
                  <c:v>25</c:v>
                </c:pt>
                <c:pt idx="29" formatCode="0.00">
                  <c:v>9.7799999999999994</c:v>
                </c:pt>
                <c:pt idx="30" formatCode="General">
                  <c:v>60</c:v>
                </c:pt>
                <c:pt idx="31" formatCode="0.00;[Red]0.00">
                  <c:v>11.094999999999999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26"/>
          <c:order val="26"/>
          <c:tx>
            <c:strRef>
              <c:f>'PV  '!$A$34:$K$34</c:f>
              <c:strCache>
                <c:ptCount val="1"/>
                <c:pt idx="0">
                  <c:v>25 11AR0421 BEZZOUH Meriem 13.71 8 14.75 12.67 12.07 14 10.00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'!$L$34:$CY$34</c:f>
              <c:numCache>
                <c:formatCode>0.00_ ;\-0.00\ </c:formatCode>
                <c:ptCount val="36"/>
                <c:pt idx="0">
                  <c:v>13</c:v>
                </c:pt>
                <c:pt idx="1">
                  <c:v>15</c:v>
                </c:pt>
                <c:pt idx="2">
                  <c:v>10</c:v>
                </c:pt>
                <c:pt idx="3" formatCode="0.00">
                  <c:v>10.75</c:v>
                </c:pt>
                <c:pt idx="4" formatCode="General">
                  <c:v>8</c:v>
                </c:pt>
                <c:pt idx="5" formatCode="0.00">
                  <c:v>14.5</c:v>
                </c:pt>
                <c:pt idx="6" formatCode="0.00">
                  <c:v>4.5</c:v>
                </c:pt>
                <c:pt idx="7" formatCode="0.00">
                  <c:v>11.5</c:v>
                </c:pt>
                <c:pt idx="8" formatCode="0.00">
                  <c:v>12.5</c:v>
                </c:pt>
                <c:pt idx="9" formatCode="General">
                  <c:v>30</c:v>
                </c:pt>
                <c:pt idx="10" formatCode="0.00;[Red]0.00">
                  <c:v>12.16</c:v>
                </c:pt>
                <c:pt idx="11" formatCode="0.00">
                  <c:v>12.5</c:v>
                </c:pt>
                <c:pt idx="12" formatCode="General">
                  <c:v>8</c:v>
                </c:pt>
                <c:pt idx="13" formatCode="0.00">
                  <c:v>13</c:v>
                </c:pt>
                <c:pt idx="14" formatCode="0.00">
                  <c:v>12</c:v>
                </c:pt>
                <c:pt idx="15" formatCode="0.00">
                  <c:v>4.9000000000000004</c:v>
                </c:pt>
                <c:pt idx="16" formatCode="General">
                  <c:v>0</c:v>
                </c:pt>
                <c:pt idx="17" formatCode="0.00">
                  <c:v>8</c:v>
                </c:pt>
                <c:pt idx="18" formatCode="0.00">
                  <c:v>8</c:v>
                </c:pt>
                <c:pt idx="19" formatCode="0.00">
                  <c:v>0</c:v>
                </c:pt>
                <c:pt idx="20" formatCode="0.00">
                  <c:v>3</c:v>
                </c:pt>
                <c:pt idx="21" formatCode="0.00">
                  <c:v>12.25</c:v>
                </c:pt>
                <c:pt idx="22" formatCode="General">
                  <c:v>12</c:v>
                </c:pt>
                <c:pt idx="23" formatCode="0.00">
                  <c:v>11.5</c:v>
                </c:pt>
                <c:pt idx="24" formatCode="0.00">
                  <c:v>12.5</c:v>
                </c:pt>
                <c:pt idx="25" formatCode="0.00">
                  <c:v>11</c:v>
                </c:pt>
                <c:pt idx="26" formatCode="0.00">
                  <c:v>10.5</c:v>
                </c:pt>
                <c:pt idx="27" formatCode="0.00">
                  <c:v>14</c:v>
                </c:pt>
                <c:pt idx="28" formatCode="General">
                  <c:v>20</c:v>
                </c:pt>
                <c:pt idx="29" formatCode="0.00">
                  <c:v>9.8699999999999992</c:v>
                </c:pt>
                <c:pt idx="30" formatCode="General">
                  <c:v>60</c:v>
                </c:pt>
                <c:pt idx="31" formatCode="0.00;[Red]0.00">
                  <c:v>11.015000000000001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27"/>
          <c:order val="27"/>
          <c:tx>
            <c:strRef>
              <c:f>'PV  '!$A$35:$K$35</c:f>
              <c:strCache>
                <c:ptCount val="1"/>
                <c:pt idx="0">
                  <c:v>26 11AR0558 BOUHIRED Faouzia 12.50 8 15.00 10.00 9.86 10 11.00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'!$L$35:$CY$35</c:f>
              <c:numCache>
                <c:formatCode>0.00_ ;\-0.00\ </c:formatCode>
                <c:ptCount val="36"/>
                <c:pt idx="0">
                  <c:v>12</c:v>
                </c:pt>
                <c:pt idx="1">
                  <c:v>7</c:v>
                </c:pt>
                <c:pt idx="2">
                  <c:v>10</c:v>
                </c:pt>
                <c:pt idx="3" formatCode="0.00">
                  <c:v>13</c:v>
                </c:pt>
                <c:pt idx="4" formatCode="General">
                  <c:v>8</c:v>
                </c:pt>
                <c:pt idx="5" formatCode="0.00">
                  <c:v>13</c:v>
                </c:pt>
                <c:pt idx="6" formatCode="0.00">
                  <c:v>15</c:v>
                </c:pt>
                <c:pt idx="7" formatCode="0.00">
                  <c:v>12.5</c:v>
                </c:pt>
                <c:pt idx="8" formatCode="0.00">
                  <c:v>11.5</c:v>
                </c:pt>
                <c:pt idx="9" formatCode="General">
                  <c:v>30</c:v>
                </c:pt>
                <c:pt idx="10" formatCode="0.00;[Red]0.00">
                  <c:v>11.4</c:v>
                </c:pt>
                <c:pt idx="11" formatCode="0.00">
                  <c:v>10.664999999999999</c:v>
                </c:pt>
                <c:pt idx="12" formatCode="General">
                  <c:v>8</c:v>
                </c:pt>
                <c:pt idx="13" formatCode="0.00">
                  <c:v>12</c:v>
                </c:pt>
                <c:pt idx="14" formatCode="0.00">
                  <c:v>9.33</c:v>
                </c:pt>
                <c:pt idx="15" formatCode="0.00">
                  <c:v>8.5500000000000007</c:v>
                </c:pt>
                <c:pt idx="16" formatCode="General">
                  <c:v>5</c:v>
                </c:pt>
                <c:pt idx="17" formatCode="0.00">
                  <c:v>6</c:v>
                </c:pt>
                <c:pt idx="18" formatCode="0.00">
                  <c:v>10.5</c:v>
                </c:pt>
                <c:pt idx="19" formatCode="0.00">
                  <c:v>7.5</c:v>
                </c:pt>
                <c:pt idx="20" formatCode="0.00">
                  <c:v>10.5</c:v>
                </c:pt>
                <c:pt idx="21" formatCode="0.00">
                  <c:v>11.805</c:v>
                </c:pt>
                <c:pt idx="22" formatCode="General">
                  <c:v>12</c:v>
                </c:pt>
                <c:pt idx="23" formatCode="0.00">
                  <c:v>10</c:v>
                </c:pt>
                <c:pt idx="24" formatCode="0.00">
                  <c:v>10</c:v>
                </c:pt>
                <c:pt idx="25" formatCode="0.00">
                  <c:v>13.33</c:v>
                </c:pt>
                <c:pt idx="26" formatCode="0.00">
                  <c:v>11.5</c:v>
                </c:pt>
                <c:pt idx="27" formatCode="0.00">
                  <c:v>13</c:v>
                </c:pt>
                <c:pt idx="28" formatCode="General">
                  <c:v>30</c:v>
                </c:pt>
                <c:pt idx="29" formatCode="0.00">
                  <c:v>10.42</c:v>
                </c:pt>
                <c:pt idx="30" formatCode="General">
                  <c:v>60</c:v>
                </c:pt>
                <c:pt idx="31" formatCode="0.00;[Red]0.00">
                  <c:v>10.91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28"/>
          <c:order val="28"/>
          <c:tx>
            <c:strRef>
              <c:f>'PV  '!$A$36:$K$36</c:f>
              <c:strCache>
                <c:ptCount val="1"/>
                <c:pt idx="0">
                  <c:v>27 11AR0270 BOUKHENTACHE Saliha 10.67 8 12.00 9.33 9.50 6 9.50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'!$L$36:$CY$36</c:f>
              <c:numCache>
                <c:formatCode>0.00_ ;\-0.00\ </c:formatCode>
                <c:ptCount val="36"/>
                <c:pt idx="0">
                  <c:v>11</c:v>
                </c:pt>
                <c:pt idx="1">
                  <c:v>8</c:v>
                </c:pt>
                <c:pt idx="2">
                  <c:v>10</c:v>
                </c:pt>
                <c:pt idx="3" formatCode="0.00">
                  <c:v>12.25</c:v>
                </c:pt>
                <c:pt idx="4" formatCode="General">
                  <c:v>8</c:v>
                </c:pt>
                <c:pt idx="5" formatCode="0.00">
                  <c:v>11</c:v>
                </c:pt>
                <c:pt idx="6" formatCode="0.00">
                  <c:v>15</c:v>
                </c:pt>
                <c:pt idx="7" formatCode="0.00">
                  <c:v>10.5</c:v>
                </c:pt>
                <c:pt idx="8" formatCode="0.00">
                  <c:v>12.5</c:v>
                </c:pt>
                <c:pt idx="9" formatCode="General">
                  <c:v>30</c:v>
                </c:pt>
                <c:pt idx="10" formatCode="0.00;[Red]0.00">
                  <c:v>10.549999999999999</c:v>
                </c:pt>
                <c:pt idx="11" formatCode="0.00">
                  <c:v>11.54</c:v>
                </c:pt>
                <c:pt idx="12" formatCode="General">
                  <c:v>8</c:v>
                </c:pt>
                <c:pt idx="13" formatCode="0.00">
                  <c:v>13.75</c:v>
                </c:pt>
                <c:pt idx="14" formatCode="0.00">
                  <c:v>9.33</c:v>
                </c:pt>
                <c:pt idx="15" formatCode="0.00">
                  <c:v>7.95</c:v>
                </c:pt>
                <c:pt idx="16" formatCode="General">
                  <c:v>3</c:v>
                </c:pt>
                <c:pt idx="17" formatCode="0.00">
                  <c:v>6</c:v>
                </c:pt>
                <c:pt idx="18" formatCode="0.00">
                  <c:v>8.5</c:v>
                </c:pt>
                <c:pt idx="19" formatCode="0.00">
                  <c:v>5</c:v>
                </c:pt>
                <c:pt idx="20" formatCode="0.00">
                  <c:v>11.5</c:v>
                </c:pt>
                <c:pt idx="21" formatCode="0.00">
                  <c:v>10.971666666666666</c:v>
                </c:pt>
                <c:pt idx="22" formatCode="General">
                  <c:v>12</c:v>
                </c:pt>
                <c:pt idx="23" formatCode="0.00">
                  <c:v>8.5</c:v>
                </c:pt>
                <c:pt idx="24" formatCode="0.00">
                  <c:v>12</c:v>
                </c:pt>
                <c:pt idx="25" formatCode="0.00">
                  <c:v>10.33</c:v>
                </c:pt>
                <c:pt idx="26" formatCode="0.00">
                  <c:v>7</c:v>
                </c:pt>
                <c:pt idx="27" formatCode="0.00">
                  <c:v>14</c:v>
                </c:pt>
                <c:pt idx="28" formatCode="General">
                  <c:v>30</c:v>
                </c:pt>
                <c:pt idx="29" formatCode="0.00">
                  <c:v>10.119999999999999</c:v>
                </c:pt>
                <c:pt idx="30" formatCode="General">
                  <c:v>60</c:v>
                </c:pt>
                <c:pt idx="31" formatCode="0.00;[Red]0.00">
                  <c:v>10.334999999999999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29"/>
          <c:order val="29"/>
          <c:tx>
            <c:strRef>
              <c:f>'PV  '!$A$37:$K$37</c:f>
              <c:strCache>
                <c:ptCount val="1"/>
                <c:pt idx="0">
                  <c:v>28 11AR0011 BOUNCEUR Hamza 10.92 8 11.50 10.33 10.64 14 10.00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'!$L$37:$CY$37</c:f>
              <c:numCache>
                <c:formatCode>0.00_ ;\-0.00\ </c:formatCode>
                <c:ptCount val="36"/>
                <c:pt idx="0">
                  <c:v>12</c:v>
                </c:pt>
                <c:pt idx="1">
                  <c:v>10</c:v>
                </c:pt>
                <c:pt idx="2">
                  <c:v>11</c:v>
                </c:pt>
                <c:pt idx="3" formatCode="0.00">
                  <c:v>12.9575</c:v>
                </c:pt>
                <c:pt idx="4" formatCode="General">
                  <c:v>8</c:v>
                </c:pt>
                <c:pt idx="5" formatCode="0.00">
                  <c:v>11</c:v>
                </c:pt>
                <c:pt idx="6" formatCode="0.00">
                  <c:v>15.5</c:v>
                </c:pt>
                <c:pt idx="7" formatCode="0.00">
                  <c:v>13.33</c:v>
                </c:pt>
                <c:pt idx="8" formatCode="0.00">
                  <c:v>12</c:v>
                </c:pt>
                <c:pt idx="9" formatCode="General">
                  <c:v>30</c:v>
                </c:pt>
                <c:pt idx="10" formatCode="0.00;[Red]0.00">
                  <c:v>11.34</c:v>
                </c:pt>
                <c:pt idx="11" formatCode="0.00">
                  <c:v>13.414999999999999</c:v>
                </c:pt>
                <c:pt idx="12" formatCode="General">
                  <c:v>8</c:v>
                </c:pt>
                <c:pt idx="13" formatCode="0.00">
                  <c:v>16.5</c:v>
                </c:pt>
                <c:pt idx="14" formatCode="0.00">
                  <c:v>10.33</c:v>
                </c:pt>
                <c:pt idx="15" formatCode="0.00">
                  <c:v>7.8</c:v>
                </c:pt>
                <c:pt idx="16" formatCode="General">
                  <c:v>3</c:v>
                </c:pt>
                <c:pt idx="17" formatCode="0.00">
                  <c:v>2</c:v>
                </c:pt>
                <c:pt idx="18" formatCode="0.00">
                  <c:v>9</c:v>
                </c:pt>
                <c:pt idx="19" formatCode="0.00">
                  <c:v>9</c:v>
                </c:pt>
                <c:pt idx="20" formatCode="0.00">
                  <c:v>12</c:v>
                </c:pt>
                <c:pt idx="21" formatCode="0.00">
                  <c:v>11.555</c:v>
                </c:pt>
                <c:pt idx="22" formatCode="General">
                  <c:v>12</c:v>
                </c:pt>
                <c:pt idx="23" formatCode="0.00">
                  <c:v>8.5</c:v>
                </c:pt>
                <c:pt idx="24" formatCode="0.00">
                  <c:v>14.5</c:v>
                </c:pt>
                <c:pt idx="25" formatCode="0.00">
                  <c:v>10.33</c:v>
                </c:pt>
                <c:pt idx="26" formatCode="0.00">
                  <c:v>8</c:v>
                </c:pt>
                <c:pt idx="27" formatCode="0.00">
                  <c:v>14</c:v>
                </c:pt>
                <c:pt idx="28" formatCode="General">
                  <c:v>30</c:v>
                </c:pt>
                <c:pt idx="29" formatCode="0.00">
                  <c:v>10.799999999999999</c:v>
                </c:pt>
                <c:pt idx="30" formatCode="General">
                  <c:v>60</c:v>
                </c:pt>
                <c:pt idx="31" formatCode="0.00;[Red]0.00">
                  <c:v>11.07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30"/>
          <c:order val="30"/>
          <c:tx>
            <c:strRef>
              <c:f>'PV  '!$A$38:$K$38</c:f>
              <c:strCache>
                <c:ptCount val="1"/>
                <c:pt idx="0">
                  <c:v>29 10SHS11411CAR CHAABNA Yasmina 12.17 8 14.00 10.33 9.36 10 5.00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'!$L$38:$CY$38</c:f>
              <c:numCache>
                <c:formatCode>0.00_ ;\-0.00\ </c:formatCode>
                <c:ptCount val="36"/>
                <c:pt idx="0">
                  <c:v>13</c:v>
                </c:pt>
                <c:pt idx="1">
                  <c:v>10.5</c:v>
                </c:pt>
                <c:pt idx="2">
                  <c:v>10</c:v>
                </c:pt>
                <c:pt idx="3" formatCode="0.00">
                  <c:v>10.2925</c:v>
                </c:pt>
                <c:pt idx="4" formatCode="General">
                  <c:v>8</c:v>
                </c:pt>
                <c:pt idx="5" formatCode="0.00">
                  <c:v>11.5</c:v>
                </c:pt>
                <c:pt idx="6" formatCode="0.00">
                  <c:v>6.5</c:v>
                </c:pt>
                <c:pt idx="7" formatCode="0.00">
                  <c:v>10.67</c:v>
                </c:pt>
                <c:pt idx="8" formatCode="0.00">
                  <c:v>12.5</c:v>
                </c:pt>
                <c:pt idx="9" formatCode="General">
                  <c:v>30</c:v>
                </c:pt>
                <c:pt idx="10" formatCode="0.00;[Red]0.00">
                  <c:v>10.36</c:v>
                </c:pt>
                <c:pt idx="11" formatCode="0.00">
                  <c:v>8.75</c:v>
                </c:pt>
                <c:pt idx="12" formatCode="General">
                  <c:v>0</c:v>
                </c:pt>
                <c:pt idx="13" formatCode="0.00">
                  <c:v>8.5</c:v>
                </c:pt>
                <c:pt idx="14" formatCode="0.00">
                  <c:v>9</c:v>
                </c:pt>
                <c:pt idx="15" formatCode="0.00">
                  <c:v>9</c:v>
                </c:pt>
                <c:pt idx="16" formatCode="General">
                  <c:v>5</c:v>
                </c:pt>
                <c:pt idx="17" formatCode="0.00">
                  <c:v>5</c:v>
                </c:pt>
                <c:pt idx="18" formatCode="0.00">
                  <c:v>12</c:v>
                </c:pt>
                <c:pt idx="19" formatCode="0.00">
                  <c:v>9</c:v>
                </c:pt>
                <c:pt idx="20" formatCode="0.00">
                  <c:v>11</c:v>
                </c:pt>
                <c:pt idx="21" formatCode="0.00">
                  <c:v>10.861666666666666</c:v>
                </c:pt>
                <c:pt idx="22" formatCode="General">
                  <c:v>12</c:v>
                </c:pt>
                <c:pt idx="23" formatCode="0.00">
                  <c:v>7.5</c:v>
                </c:pt>
                <c:pt idx="24" formatCode="0.00">
                  <c:v>7.5</c:v>
                </c:pt>
                <c:pt idx="25" formatCode="0.00">
                  <c:v>10.17</c:v>
                </c:pt>
                <c:pt idx="26" formatCode="0.00">
                  <c:v>12</c:v>
                </c:pt>
                <c:pt idx="27" formatCode="0.00">
                  <c:v>14</c:v>
                </c:pt>
                <c:pt idx="28" formatCode="General">
                  <c:v>17</c:v>
                </c:pt>
                <c:pt idx="29" formatCode="0.00">
                  <c:v>9.68</c:v>
                </c:pt>
                <c:pt idx="30" formatCode="General">
                  <c:v>60</c:v>
                </c:pt>
                <c:pt idx="31" formatCode="0.00;[Red]0.00">
                  <c:v>10.02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31"/>
          <c:order val="31"/>
          <c:tx>
            <c:strRef>
              <c:f>'PV  '!$A$39:$K$39</c:f>
              <c:strCache>
                <c:ptCount val="1"/>
                <c:pt idx="0">
                  <c:v>30 11AR0366 CHERFI Sabrina 10.17 8 11.00 9.33 10.71 14 11.00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'!$L$39:$CY$39</c:f>
              <c:numCache>
                <c:formatCode>0.00_ ;\-0.00\ </c:formatCode>
                <c:ptCount val="36"/>
                <c:pt idx="0">
                  <c:v>12</c:v>
                </c:pt>
                <c:pt idx="1">
                  <c:v>10</c:v>
                </c:pt>
                <c:pt idx="2">
                  <c:v>10</c:v>
                </c:pt>
                <c:pt idx="3" formatCode="0.00">
                  <c:v>11.6675</c:v>
                </c:pt>
                <c:pt idx="4" formatCode="General">
                  <c:v>8</c:v>
                </c:pt>
                <c:pt idx="5" formatCode="0.00">
                  <c:v>10</c:v>
                </c:pt>
                <c:pt idx="6" formatCode="0.00">
                  <c:v>13.5</c:v>
                </c:pt>
                <c:pt idx="7" formatCode="0.00">
                  <c:v>12.67</c:v>
                </c:pt>
                <c:pt idx="8" formatCode="0.00">
                  <c:v>10.5</c:v>
                </c:pt>
                <c:pt idx="9" formatCode="General">
                  <c:v>30</c:v>
                </c:pt>
                <c:pt idx="10" formatCode="0.00;[Red]0.00">
                  <c:v>10.83</c:v>
                </c:pt>
                <c:pt idx="11" formatCode="0.00">
                  <c:v>10.25</c:v>
                </c:pt>
                <c:pt idx="12" formatCode="General">
                  <c:v>8</c:v>
                </c:pt>
                <c:pt idx="13" formatCode="0.00">
                  <c:v>11.5</c:v>
                </c:pt>
                <c:pt idx="14" formatCode="0.00">
                  <c:v>9</c:v>
                </c:pt>
                <c:pt idx="15" formatCode="0.00">
                  <c:v>8.75</c:v>
                </c:pt>
                <c:pt idx="16" formatCode="General">
                  <c:v>6</c:v>
                </c:pt>
                <c:pt idx="17" formatCode="0.00">
                  <c:v>10</c:v>
                </c:pt>
                <c:pt idx="18" formatCode="0.00">
                  <c:v>7.5</c:v>
                </c:pt>
                <c:pt idx="19" formatCode="0.00">
                  <c:v>5.5</c:v>
                </c:pt>
                <c:pt idx="20" formatCode="0.00">
                  <c:v>10.5</c:v>
                </c:pt>
                <c:pt idx="21" formatCode="0.00">
                  <c:v>11.445</c:v>
                </c:pt>
                <c:pt idx="22" formatCode="General">
                  <c:v>12</c:v>
                </c:pt>
                <c:pt idx="23" formatCode="0.00">
                  <c:v>7.5</c:v>
                </c:pt>
                <c:pt idx="24" formatCode="0.00">
                  <c:v>10.5</c:v>
                </c:pt>
                <c:pt idx="25" formatCode="0.00">
                  <c:v>10.17</c:v>
                </c:pt>
                <c:pt idx="26" formatCode="0.00">
                  <c:v>10.5</c:v>
                </c:pt>
                <c:pt idx="27" formatCode="0.00">
                  <c:v>15</c:v>
                </c:pt>
                <c:pt idx="28" formatCode="General">
                  <c:v>30</c:v>
                </c:pt>
                <c:pt idx="29" formatCode="0.00">
                  <c:v>10.23</c:v>
                </c:pt>
                <c:pt idx="30" formatCode="General">
                  <c:v>60</c:v>
                </c:pt>
                <c:pt idx="31" formatCode="0.00;[Red]0.00">
                  <c:v>10.530000000000001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32"/>
          <c:order val="32"/>
          <c:tx>
            <c:strRef>
              <c:f>'PV  '!$A$40:$K$40</c:f>
              <c:strCache>
                <c:ptCount val="1"/>
                <c:pt idx="0">
                  <c:v>31 11AR0529 CHETIOUI Hichem 10.09 8 9.50 10.67 10.46 14 10.00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'!$L$40:$CY$40</c:f>
              <c:numCache>
                <c:formatCode>0.00_ ;\-0.00\ </c:formatCode>
                <c:ptCount val="36"/>
                <c:pt idx="0">
                  <c:v>10</c:v>
                </c:pt>
                <c:pt idx="1">
                  <c:v>10.5</c:v>
                </c:pt>
                <c:pt idx="2">
                  <c:v>11.5</c:v>
                </c:pt>
                <c:pt idx="3" formatCode="0.00">
                  <c:v>10.875</c:v>
                </c:pt>
                <c:pt idx="4" formatCode="General">
                  <c:v>8</c:v>
                </c:pt>
                <c:pt idx="5" formatCode="0.00">
                  <c:v>10</c:v>
                </c:pt>
                <c:pt idx="6" formatCode="0.00">
                  <c:v>11.5</c:v>
                </c:pt>
                <c:pt idx="7" formatCode="0.00">
                  <c:v>10</c:v>
                </c:pt>
                <c:pt idx="8" formatCode="0.00">
                  <c:v>12</c:v>
                </c:pt>
                <c:pt idx="9" formatCode="General">
                  <c:v>30</c:v>
                </c:pt>
                <c:pt idx="10" formatCode="0.00;[Red]0.00">
                  <c:v>10.48</c:v>
                </c:pt>
                <c:pt idx="11" formatCode="0.00">
                  <c:v>9.8350000000000009</c:v>
                </c:pt>
                <c:pt idx="12" formatCode="General">
                  <c:v>4</c:v>
                </c:pt>
                <c:pt idx="13" formatCode="0.00">
                  <c:v>9</c:v>
                </c:pt>
                <c:pt idx="14" formatCode="0.00">
                  <c:v>10.67</c:v>
                </c:pt>
                <c:pt idx="15" formatCode="0.00">
                  <c:v>9.1999999999999993</c:v>
                </c:pt>
                <c:pt idx="16" formatCode="General">
                  <c:v>5</c:v>
                </c:pt>
                <c:pt idx="17" formatCode="0.00">
                  <c:v>9</c:v>
                </c:pt>
                <c:pt idx="18" formatCode="0.00">
                  <c:v>10</c:v>
                </c:pt>
                <c:pt idx="19" formatCode="0.00">
                  <c:v>3</c:v>
                </c:pt>
                <c:pt idx="20" formatCode="0.00">
                  <c:v>13</c:v>
                </c:pt>
                <c:pt idx="21" formatCode="0.00">
                  <c:v>10.861666666666666</c:v>
                </c:pt>
                <c:pt idx="22" formatCode="General">
                  <c:v>12</c:v>
                </c:pt>
                <c:pt idx="23" formatCode="0.00">
                  <c:v>11</c:v>
                </c:pt>
                <c:pt idx="24" formatCode="0.00">
                  <c:v>12</c:v>
                </c:pt>
                <c:pt idx="25" formatCode="0.00">
                  <c:v>10.17</c:v>
                </c:pt>
                <c:pt idx="26" formatCode="0.00">
                  <c:v>12</c:v>
                </c:pt>
                <c:pt idx="27" formatCode="0.00">
                  <c:v>10</c:v>
                </c:pt>
                <c:pt idx="28" formatCode="General">
                  <c:v>30</c:v>
                </c:pt>
                <c:pt idx="29" formatCode="0.00">
                  <c:v>10.039999999999999</c:v>
                </c:pt>
                <c:pt idx="30" formatCode="General">
                  <c:v>60</c:v>
                </c:pt>
                <c:pt idx="31" formatCode="0.00;[Red]0.00">
                  <c:v>10.26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33"/>
          <c:order val="33"/>
          <c:tx>
            <c:strRef>
              <c:f>'PV  '!$A$41:$K$41</c:f>
              <c:strCache>
                <c:ptCount val="1"/>
                <c:pt idx="0">
                  <c:v>32 11AR0607 GANA Nassima 10.50 8 11.00 10.00 10.00 14 10.00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'!$L$41:$CY$41</c:f>
              <c:numCache>
                <c:formatCode>0.00_ ;\-0.00\ </c:formatCode>
                <c:ptCount val="36"/>
                <c:pt idx="0">
                  <c:v>12</c:v>
                </c:pt>
                <c:pt idx="1">
                  <c:v>8.5</c:v>
                </c:pt>
                <c:pt idx="2">
                  <c:v>10</c:v>
                </c:pt>
                <c:pt idx="3" formatCode="0.00">
                  <c:v>11.5825</c:v>
                </c:pt>
                <c:pt idx="4" formatCode="General">
                  <c:v>8</c:v>
                </c:pt>
                <c:pt idx="5" formatCode="0.00">
                  <c:v>12</c:v>
                </c:pt>
                <c:pt idx="6" formatCode="0.00">
                  <c:v>15</c:v>
                </c:pt>
                <c:pt idx="7" formatCode="0.00">
                  <c:v>10.33</c:v>
                </c:pt>
                <c:pt idx="8" formatCode="0.00">
                  <c:v>9</c:v>
                </c:pt>
                <c:pt idx="9" formatCode="General">
                  <c:v>30</c:v>
                </c:pt>
                <c:pt idx="10" formatCode="0.00;[Red]0.00">
                  <c:v>10.56</c:v>
                </c:pt>
                <c:pt idx="11" formatCode="0.00">
                  <c:v>10.085000000000001</c:v>
                </c:pt>
                <c:pt idx="12" formatCode="General">
                  <c:v>8</c:v>
                </c:pt>
                <c:pt idx="13" formatCode="0.00">
                  <c:v>9.5</c:v>
                </c:pt>
                <c:pt idx="14" formatCode="0.00">
                  <c:v>10.67</c:v>
                </c:pt>
                <c:pt idx="15" formatCode="0.00">
                  <c:v>9.85</c:v>
                </c:pt>
                <c:pt idx="16" formatCode="General">
                  <c:v>7</c:v>
                </c:pt>
                <c:pt idx="17" formatCode="0.00">
                  <c:v>6</c:v>
                </c:pt>
                <c:pt idx="18" formatCode="0.00">
                  <c:v>11</c:v>
                </c:pt>
                <c:pt idx="19" formatCode="0.00">
                  <c:v>10.5</c:v>
                </c:pt>
                <c:pt idx="20" formatCode="0.00">
                  <c:v>12.5</c:v>
                </c:pt>
                <c:pt idx="21" formatCode="0.00">
                  <c:v>11.278333333333334</c:v>
                </c:pt>
                <c:pt idx="22" formatCode="General">
                  <c:v>12</c:v>
                </c:pt>
                <c:pt idx="23" formatCode="0.00">
                  <c:v>12</c:v>
                </c:pt>
                <c:pt idx="24" formatCode="0.00">
                  <c:v>15.5</c:v>
                </c:pt>
                <c:pt idx="25" formatCode="0.00">
                  <c:v>10.17</c:v>
                </c:pt>
                <c:pt idx="26" formatCode="0.00">
                  <c:v>7</c:v>
                </c:pt>
                <c:pt idx="27" formatCode="0.00">
                  <c:v>11.5</c:v>
                </c:pt>
                <c:pt idx="28" formatCode="General">
                  <c:v>30</c:v>
                </c:pt>
                <c:pt idx="29" formatCode="0.00">
                  <c:v>10.49</c:v>
                </c:pt>
                <c:pt idx="30" formatCode="General">
                  <c:v>60</c:v>
                </c:pt>
                <c:pt idx="31" formatCode="0.00;[Red]0.00">
                  <c:v>10.525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34"/>
          <c:order val="34"/>
          <c:tx>
            <c:strRef>
              <c:f>'PV  '!$A$42:$K$42</c:f>
              <c:strCache>
                <c:ptCount val="1"/>
                <c:pt idx="0">
                  <c:v>33 11AR0304 GHERNAIA Souraya 9.34 4 7.00 11.67 11.32 14 9.50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'!$L$42:$CY$42</c:f>
              <c:numCache>
                <c:formatCode>0.00_ ;\-0.00\ </c:formatCode>
                <c:ptCount val="36"/>
                <c:pt idx="0">
                  <c:v>13.5</c:v>
                </c:pt>
                <c:pt idx="1">
                  <c:v>12.5</c:v>
                </c:pt>
                <c:pt idx="2">
                  <c:v>10</c:v>
                </c:pt>
                <c:pt idx="3" formatCode="0.00">
                  <c:v>11.0425</c:v>
                </c:pt>
                <c:pt idx="4" formatCode="General">
                  <c:v>8</c:v>
                </c:pt>
                <c:pt idx="5" formatCode="0.00">
                  <c:v>12.5</c:v>
                </c:pt>
                <c:pt idx="6" formatCode="0.00">
                  <c:v>13</c:v>
                </c:pt>
                <c:pt idx="7" formatCode="0.00">
                  <c:v>10.67</c:v>
                </c:pt>
                <c:pt idx="8" formatCode="0.00">
                  <c:v>8</c:v>
                </c:pt>
                <c:pt idx="9" formatCode="General">
                  <c:v>30</c:v>
                </c:pt>
                <c:pt idx="10" formatCode="0.00;[Red]0.00">
                  <c:v>10.72</c:v>
                </c:pt>
                <c:pt idx="11" formatCode="0.00">
                  <c:v>10.335000000000001</c:v>
                </c:pt>
                <c:pt idx="12" formatCode="General">
                  <c:v>8</c:v>
                </c:pt>
                <c:pt idx="13" formatCode="0.00">
                  <c:v>10</c:v>
                </c:pt>
                <c:pt idx="14" formatCode="0.00">
                  <c:v>10.67</c:v>
                </c:pt>
                <c:pt idx="15" formatCode="0.00">
                  <c:v>8.4</c:v>
                </c:pt>
                <c:pt idx="16" formatCode="General">
                  <c:v>5</c:v>
                </c:pt>
                <c:pt idx="17" formatCode="0.00">
                  <c:v>5</c:v>
                </c:pt>
                <c:pt idx="18" formatCode="0.00">
                  <c:v>9</c:v>
                </c:pt>
                <c:pt idx="19" formatCode="0.00">
                  <c:v>10.5</c:v>
                </c:pt>
                <c:pt idx="20" formatCode="0.00">
                  <c:v>10</c:v>
                </c:pt>
                <c:pt idx="21" formatCode="0.00">
                  <c:v>10.333333333333334</c:v>
                </c:pt>
                <c:pt idx="22" formatCode="General">
                  <c:v>12</c:v>
                </c:pt>
                <c:pt idx="23" formatCode="0.00">
                  <c:v>11.5</c:v>
                </c:pt>
                <c:pt idx="24" formatCode="0.00">
                  <c:v>11.5</c:v>
                </c:pt>
                <c:pt idx="25" formatCode="0.00">
                  <c:v>10</c:v>
                </c:pt>
                <c:pt idx="26" formatCode="0.00">
                  <c:v>7</c:v>
                </c:pt>
                <c:pt idx="27" formatCode="0.00">
                  <c:v>11</c:v>
                </c:pt>
                <c:pt idx="28" formatCode="General">
                  <c:v>25</c:v>
                </c:pt>
                <c:pt idx="29" formatCode="0.00">
                  <c:v>9.69</c:v>
                </c:pt>
                <c:pt idx="30" formatCode="General">
                  <c:v>60</c:v>
                </c:pt>
                <c:pt idx="31" formatCode="0.00;[Red]0.00">
                  <c:v>10.205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35"/>
          <c:order val="35"/>
          <c:tx>
            <c:strRef>
              <c:f>'PV  '!$A$43:$K$43</c:f>
              <c:strCache>
                <c:ptCount val="1"/>
                <c:pt idx="0">
                  <c:v>34 11AR0324 GHILAS Nassima 8.17 0 7.00 9.33 11.07 14 8.00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'!$L$43:$CY$43</c:f>
              <c:numCache>
                <c:formatCode>0.00_ ;\-0.00\ </c:formatCode>
                <c:ptCount val="36"/>
                <c:pt idx="0">
                  <c:v>13</c:v>
                </c:pt>
                <c:pt idx="1">
                  <c:v>13.5</c:v>
                </c:pt>
                <c:pt idx="2">
                  <c:v>10</c:v>
                </c:pt>
                <c:pt idx="3" formatCode="0.00">
                  <c:v>10.625</c:v>
                </c:pt>
                <c:pt idx="4" formatCode="General">
                  <c:v>8</c:v>
                </c:pt>
                <c:pt idx="5" formatCode="0.00">
                  <c:v>10</c:v>
                </c:pt>
                <c:pt idx="6" formatCode="0.00">
                  <c:v>11</c:v>
                </c:pt>
                <c:pt idx="7" formatCode="0.00">
                  <c:v>11.5</c:v>
                </c:pt>
                <c:pt idx="8" formatCode="0.00">
                  <c:v>10</c:v>
                </c:pt>
                <c:pt idx="9" formatCode="General">
                  <c:v>30</c:v>
                </c:pt>
                <c:pt idx="10" formatCode="0.00;[Red]0.00">
                  <c:v>10.18</c:v>
                </c:pt>
                <c:pt idx="11" formatCode="0.00">
                  <c:v>10</c:v>
                </c:pt>
                <c:pt idx="12" formatCode="General">
                  <c:v>8</c:v>
                </c:pt>
                <c:pt idx="13" formatCode="0.00">
                  <c:v>11</c:v>
                </c:pt>
                <c:pt idx="14" formatCode="0.00">
                  <c:v>9</c:v>
                </c:pt>
                <c:pt idx="15" formatCode="0.00">
                  <c:v>9.8000000000000007</c:v>
                </c:pt>
                <c:pt idx="16" formatCode="General">
                  <c:v>7</c:v>
                </c:pt>
                <c:pt idx="17" formatCode="0.00">
                  <c:v>8</c:v>
                </c:pt>
                <c:pt idx="18" formatCode="0.00">
                  <c:v>12</c:v>
                </c:pt>
                <c:pt idx="19" formatCode="0.00">
                  <c:v>10</c:v>
                </c:pt>
                <c:pt idx="20" formatCode="0.00">
                  <c:v>10</c:v>
                </c:pt>
                <c:pt idx="21" formatCode="0.00">
                  <c:v>12.028333333333334</c:v>
                </c:pt>
                <c:pt idx="22" formatCode="General">
                  <c:v>12</c:v>
                </c:pt>
                <c:pt idx="23" formatCode="0.00">
                  <c:v>14</c:v>
                </c:pt>
                <c:pt idx="24" formatCode="0.00">
                  <c:v>12.5</c:v>
                </c:pt>
                <c:pt idx="25" formatCode="0.00">
                  <c:v>10.67</c:v>
                </c:pt>
                <c:pt idx="26" formatCode="0.00">
                  <c:v>7</c:v>
                </c:pt>
                <c:pt idx="27" formatCode="0.00">
                  <c:v>14</c:v>
                </c:pt>
                <c:pt idx="28" formatCode="General">
                  <c:v>30</c:v>
                </c:pt>
                <c:pt idx="29" formatCode="0.00">
                  <c:v>10.75</c:v>
                </c:pt>
                <c:pt idx="30" formatCode="General">
                  <c:v>60</c:v>
                </c:pt>
                <c:pt idx="31" formatCode="0.00;[Red]0.00">
                  <c:v>10.465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36"/>
          <c:order val="36"/>
          <c:tx>
            <c:strRef>
              <c:f>'PV  '!$A$44:$K$44</c:f>
              <c:strCache>
                <c:ptCount val="1"/>
                <c:pt idx="0">
                  <c:v>35 11AR0660 GUERROUAHEN ZINA 8.21 0 7.75 8.67 10.32 14 10.00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'!$L$44:$CY$44</c:f>
              <c:numCache>
                <c:formatCode>0.00_ ;\-0.00\ </c:formatCode>
                <c:ptCount val="36"/>
                <c:pt idx="0">
                  <c:v>10</c:v>
                </c:pt>
                <c:pt idx="1">
                  <c:v>10</c:v>
                </c:pt>
                <c:pt idx="2">
                  <c:v>11.5</c:v>
                </c:pt>
                <c:pt idx="3" formatCode="0.00">
                  <c:v>12.7925</c:v>
                </c:pt>
                <c:pt idx="4" formatCode="General">
                  <c:v>8</c:v>
                </c:pt>
                <c:pt idx="5" formatCode="0.00">
                  <c:v>13</c:v>
                </c:pt>
                <c:pt idx="6" formatCode="0.00">
                  <c:v>16</c:v>
                </c:pt>
                <c:pt idx="7" formatCode="0.00">
                  <c:v>10.67</c:v>
                </c:pt>
                <c:pt idx="8" formatCode="0.00">
                  <c:v>11.5</c:v>
                </c:pt>
                <c:pt idx="9" formatCode="General">
                  <c:v>30</c:v>
                </c:pt>
                <c:pt idx="10" formatCode="0.00;[Red]0.00">
                  <c:v>10.42</c:v>
                </c:pt>
                <c:pt idx="11" formatCode="0.00">
                  <c:v>9.75</c:v>
                </c:pt>
                <c:pt idx="12" formatCode="General">
                  <c:v>4</c:v>
                </c:pt>
                <c:pt idx="13" formatCode="0.00">
                  <c:v>10.5</c:v>
                </c:pt>
                <c:pt idx="14" formatCode="0.00">
                  <c:v>9</c:v>
                </c:pt>
                <c:pt idx="15" formatCode="0.00">
                  <c:v>8.15</c:v>
                </c:pt>
                <c:pt idx="16" formatCode="General">
                  <c:v>5</c:v>
                </c:pt>
                <c:pt idx="17" formatCode="0.00">
                  <c:v>5</c:v>
                </c:pt>
                <c:pt idx="18" formatCode="0.00">
                  <c:v>11.5</c:v>
                </c:pt>
                <c:pt idx="19" formatCode="0.00">
                  <c:v>6</c:v>
                </c:pt>
                <c:pt idx="20" formatCode="0.00">
                  <c:v>10.5</c:v>
                </c:pt>
                <c:pt idx="21" formatCode="0.00">
                  <c:v>10.971666666666666</c:v>
                </c:pt>
                <c:pt idx="22" formatCode="General">
                  <c:v>12</c:v>
                </c:pt>
                <c:pt idx="23" formatCode="0.00">
                  <c:v>12.5</c:v>
                </c:pt>
                <c:pt idx="24" formatCode="0.00">
                  <c:v>7</c:v>
                </c:pt>
                <c:pt idx="25" formatCode="0.00">
                  <c:v>10.83</c:v>
                </c:pt>
                <c:pt idx="26" formatCode="0.00">
                  <c:v>8.5</c:v>
                </c:pt>
                <c:pt idx="27" formatCode="0.00">
                  <c:v>13.5</c:v>
                </c:pt>
                <c:pt idx="28" formatCode="General">
                  <c:v>21</c:v>
                </c:pt>
                <c:pt idx="29" formatCode="0.00">
                  <c:v>9.7099999999999991</c:v>
                </c:pt>
                <c:pt idx="30" formatCode="General">
                  <c:v>60</c:v>
                </c:pt>
                <c:pt idx="31" formatCode="0.00;[Red]0.00">
                  <c:v>10.065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37"/>
          <c:order val="37"/>
          <c:tx>
            <c:strRef>
              <c:f>'PV  '!$A$45:$K$45</c:f>
              <c:strCache>
                <c:ptCount val="1"/>
                <c:pt idx="0">
                  <c:v>36 11AR0221 HADDADI Latifa 9.92 4 10.50 9.33 10.75 14 7.50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'!$L$45:$CY$45</c:f>
              <c:numCache>
                <c:formatCode>0.00_ ;\-0.00\ </c:formatCode>
                <c:ptCount val="36"/>
                <c:pt idx="0">
                  <c:v>10</c:v>
                </c:pt>
                <c:pt idx="1">
                  <c:v>14</c:v>
                </c:pt>
                <c:pt idx="2">
                  <c:v>11.5</c:v>
                </c:pt>
                <c:pt idx="3" formatCode="0.00">
                  <c:v>13.125</c:v>
                </c:pt>
                <c:pt idx="4" formatCode="General">
                  <c:v>8</c:v>
                </c:pt>
                <c:pt idx="5" formatCode="0.00">
                  <c:v>13.5</c:v>
                </c:pt>
                <c:pt idx="6" formatCode="0.00">
                  <c:v>16</c:v>
                </c:pt>
                <c:pt idx="7" formatCode="0.00">
                  <c:v>10.5</c:v>
                </c:pt>
                <c:pt idx="8" formatCode="0.00">
                  <c:v>12.5</c:v>
                </c:pt>
                <c:pt idx="9" formatCode="General">
                  <c:v>30</c:v>
                </c:pt>
                <c:pt idx="10" formatCode="0.00;[Red]0.00">
                  <c:v>11.17</c:v>
                </c:pt>
                <c:pt idx="11" formatCode="0.00">
                  <c:v>8.3350000000000009</c:v>
                </c:pt>
                <c:pt idx="12" formatCode="General">
                  <c:v>4</c:v>
                </c:pt>
                <c:pt idx="13" formatCode="0.00">
                  <c:v>6</c:v>
                </c:pt>
                <c:pt idx="14" formatCode="0.00">
                  <c:v>10.67</c:v>
                </c:pt>
                <c:pt idx="15" formatCode="0.00">
                  <c:v>9.0500000000000007</c:v>
                </c:pt>
                <c:pt idx="16" formatCode="General">
                  <c:v>5</c:v>
                </c:pt>
                <c:pt idx="17" formatCode="0.00">
                  <c:v>4.5</c:v>
                </c:pt>
                <c:pt idx="18" formatCode="0.00">
                  <c:v>8</c:v>
                </c:pt>
                <c:pt idx="19" formatCode="0.00">
                  <c:v>11</c:v>
                </c:pt>
                <c:pt idx="20" formatCode="0.00">
                  <c:v>13</c:v>
                </c:pt>
                <c:pt idx="21" formatCode="0.00">
                  <c:v>12.166666666666666</c:v>
                </c:pt>
                <c:pt idx="22" formatCode="General">
                  <c:v>12</c:v>
                </c:pt>
                <c:pt idx="23" formatCode="0.00">
                  <c:v>13</c:v>
                </c:pt>
                <c:pt idx="24" formatCode="0.00">
                  <c:v>15.5</c:v>
                </c:pt>
                <c:pt idx="25" formatCode="0.00">
                  <c:v>11.5</c:v>
                </c:pt>
                <c:pt idx="26" formatCode="0.00">
                  <c:v>10</c:v>
                </c:pt>
                <c:pt idx="27" formatCode="0.00">
                  <c:v>11.5</c:v>
                </c:pt>
                <c:pt idx="28" formatCode="General">
                  <c:v>30</c:v>
                </c:pt>
                <c:pt idx="29" formatCode="0.00">
                  <c:v>10.11</c:v>
                </c:pt>
                <c:pt idx="30" formatCode="General">
                  <c:v>60</c:v>
                </c:pt>
                <c:pt idx="31" formatCode="0.00;[Red]0.00">
                  <c:v>10.64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38"/>
          <c:order val="38"/>
          <c:tx>
            <c:strRef>
              <c:f>'PV  '!$A$46:$K$46</c:f>
              <c:strCache>
                <c:ptCount val="1"/>
                <c:pt idx="0">
                  <c:v>37 11AR0254 HADDADOU Sonia 11.75 8 11.50 12.00 10.07 14 10.00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'!$L$46:$CY$46</c:f>
              <c:numCache>
                <c:formatCode>0.00_ ;\-0.00\ </c:formatCode>
                <c:ptCount val="36"/>
                <c:pt idx="0">
                  <c:v>13</c:v>
                </c:pt>
                <c:pt idx="1">
                  <c:v>8</c:v>
                </c:pt>
                <c:pt idx="2">
                  <c:v>10</c:v>
                </c:pt>
                <c:pt idx="3" formatCode="0.00">
                  <c:v>13.2925</c:v>
                </c:pt>
                <c:pt idx="4" formatCode="General">
                  <c:v>8</c:v>
                </c:pt>
                <c:pt idx="5" formatCode="0.00">
                  <c:v>14</c:v>
                </c:pt>
                <c:pt idx="6" formatCode="0.00">
                  <c:v>16</c:v>
                </c:pt>
                <c:pt idx="7" formatCode="0.00">
                  <c:v>10.67</c:v>
                </c:pt>
                <c:pt idx="8" formatCode="0.00">
                  <c:v>12.5</c:v>
                </c:pt>
                <c:pt idx="9" formatCode="General">
                  <c:v>30</c:v>
                </c:pt>
                <c:pt idx="10" formatCode="0.00;[Red]0.00">
                  <c:v>11.379999999999999</c:v>
                </c:pt>
                <c:pt idx="11" formatCode="0.00">
                  <c:v>10.914999999999999</c:v>
                </c:pt>
                <c:pt idx="12" formatCode="General">
                  <c:v>8</c:v>
                </c:pt>
                <c:pt idx="13" formatCode="0.00">
                  <c:v>11.5</c:v>
                </c:pt>
                <c:pt idx="14" formatCode="0.00">
                  <c:v>10.33</c:v>
                </c:pt>
                <c:pt idx="15" formatCode="0.00">
                  <c:v>8.0500000000000007</c:v>
                </c:pt>
                <c:pt idx="16" formatCode="General">
                  <c:v>5</c:v>
                </c:pt>
                <c:pt idx="17" formatCode="0.00">
                  <c:v>5.5</c:v>
                </c:pt>
                <c:pt idx="18" formatCode="0.00">
                  <c:v>10</c:v>
                </c:pt>
                <c:pt idx="19" formatCode="0.00">
                  <c:v>5.5</c:v>
                </c:pt>
                <c:pt idx="20" formatCode="0.00">
                  <c:v>11</c:v>
                </c:pt>
                <c:pt idx="21" formatCode="0.00">
                  <c:v>11.833333333333334</c:v>
                </c:pt>
                <c:pt idx="22" formatCode="General">
                  <c:v>12</c:v>
                </c:pt>
                <c:pt idx="23" formatCode="0.00">
                  <c:v>11</c:v>
                </c:pt>
                <c:pt idx="24" formatCode="0.00">
                  <c:v>10</c:v>
                </c:pt>
                <c:pt idx="25" formatCode="0.00">
                  <c:v>11.5</c:v>
                </c:pt>
                <c:pt idx="26" formatCode="0.00">
                  <c:v>8.5</c:v>
                </c:pt>
                <c:pt idx="27" formatCode="0.00">
                  <c:v>15</c:v>
                </c:pt>
                <c:pt idx="28" formatCode="General">
                  <c:v>30</c:v>
                </c:pt>
                <c:pt idx="29" formatCode="0.00">
                  <c:v>10.33</c:v>
                </c:pt>
                <c:pt idx="30" formatCode="General">
                  <c:v>60</c:v>
                </c:pt>
                <c:pt idx="31" formatCode="0.00;[Red]0.00">
                  <c:v>10.855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39"/>
          <c:order val="39"/>
          <c:tx>
            <c:strRef>
              <c:f>'PV  '!$A$47:$K$47</c:f>
              <c:strCache>
                <c:ptCount val="1"/>
                <c:pt idx="0">
                  <c:v>38 10AR0104 HADDOU Dyhia 7.92 0 7.50 8.33 9.14 10 5.00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'!$L$47:$CY$47</c:f>
              <c:numCache>
                <c:formatCode>0.00_ ;\-0.00\ </c:formatCode>
                <c:ptCount val="36"/>
                <c:pt idx="0">
                  <c:v>12</c:v>
                </c:pt>
                <c:pt idx="1">
                  <c:v>10.5</c:v>
                </c:pt>
                <c:pt idx="2">
                  <c:v>10</c:v>
                </c:pt>
                <c:pt idx="3" formatCode="0.00">
                  <c:v>10.1675</c:v>
                </c:pt>
                <c:pt idx="4" formatCode="General">
                  <c:v>8</c:v>
                </c:pt>
                <c:pt idx="5" formatCode="0.00">
                  <c:v>8</c:v>
                </c:pt>
                <c:pt idx="6" formatCode="0.00">
                  <c:v>11</c:v>
                </c:pt>
                <c:pt idx="7" formatCode="0.00">
                  <c:v>11.67</c:v>
                </c:pt>
                <c:pt idx="8" formatCode="0.00">
                  <c:v>10</c:v>
                </c:pt>
                <c:pt idx="9" formatCode="General">
                  <c:v>18</c:v>
                </c:pt>
                <c:pt idx="10" formatCode="0.00;[Red]0.00">
                  <c:v>9.09</c:v>
                </c:pt>
                <c:pt idx="11" formatCode="0.00">
                  <c:v>11.75</c:v>
                </c:pt>
                <c:pt idx="12" formatCode="General">
                  <c:v>8</c:v>
                </c:pt>
                <c:pt idx="13" formatCode="0.00">
                  <c:v>12.5</c:v>
                </c:pt>
                <c:pt idx="14" formatCode="0.00">
                  <c:v>11</c:v>
                </c:pt>
                <c:pt idx="15" formatCode="0.00">
                  <c:v>7.9</c:v>
                </c:pt>
                <c:pt idx="16" formatCode="General">
                  <c:v>5</c:v>
                </c:pt>
                <c:pt idx="17" formatCode="0.00">
                  <c:v>2</c:v>
                </c:pt>
                <c:pt idx="18" formatCode="0.00">
                  <c:v>7.5</c:v>
                </c:pt>
                <c:pt idx="19" formatCode="0.00">
                  <c:v>12.5</c:v>
                </c:pt>
                <c:pt idx="20" formatCode="0.00">
                  <c:v>11</c:v>
                </c:pt>
                <c:pt idx="21" formatCode="0.00">
                  <c:v>11.695</c:v>
                </c:pt>
                <c:pt idx="22" formatCode="General">
                  <c:v>12</c:v>
                </c:pt>
                <c:pt idx="23" formatCode="0.00">
                  <c:v>10</c:v>
                </c:pt>
                <c:pt idx="24" formatCode="0.00">
                  <c:v>14</c:v>
                </c:pt>
                <c:pt idx="25" formatCode="0.00">
                  <c:v>10.17</c:v>
                </c:pt>
                <c:pt idx="26" formatCode="0.00">
                  <c:v>8</c:v>
                </c:pt>
                <c:pt idx="27" formatCode="0.00">
                  <c:v>14</c:v>
                </c:pt>
                <c:pt idx="28" formatCode="General">
                  <c:v>30</c:v>
                </c:pt>
                <c:pt idx="29" formatCode="0.00">
                  <c:v>10.45</c:v>
                </c:pt>
                <c:pt idx="30" formatCode="General">
                  <c:v>48</c:v>
                </c:pt>
                <c:pt idx="31" formatCode="0.00;[Red]0.00">
                  <c:v>9.77</c:v>
                </c:pt>
                <c:pt idx="32" formatCode="General">
                  <c:v>0</c:v>
                </c:pt>
                <c:pt idx="33" formatCode="General">
                  <c:v>48</c:v>
                </c:pt>
                <c:pt idx="34" formatCode="General">
                  <c:v>108</c:v>
                </c:pt>
              </c:numCache>
            </c:numRef>
          </c:val>
        </c:ser>
        <c:ser>
          <c:idx val="40"/>
          <c:order val="40"/>
          <c:tx>
            <c:strRef>
              <c:f>'PV  '!$A$48:$K$48</c:f>
              <c:strCache>
                <c:ptCount val="1"/>
                <c:pt idx="0">
                  <c:v>39 11AR0136 HAMADACHE Nora 8.59 4 6.50 10.67 10.86 14 10.00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'!$L$48:$CY$48</c:f>
              <c:numCache>
                <c:formatCode>0.00_ ;\-0.00\ </c:formatCode>
                <c:ptCount val="36"/>
                <c:pt idx="0">
                  <c:v>10</c:v>
                </c:pt>
                <c:pt idx="1">
                  <c:v>11.5</c:v>
                </c:pt>
                <c:pt idx="2">
                  <c:v>12</c:v>
                </c:pt>
                <c:pt idx="3" formatCode="0.00">
                  <c:v>11.25</c:v>
                </c:pt>
                <c:pt idx="4" formatCode="General">
                  <c:v>8</c:v>
                </c:pt>
                <c:pt idx="5" formatCode="0.00">
                  <c:v>11</c:v>
                </c:pt>
                <c:pt idx="6" formatCode="0.00">
                  <c:v>12.5</c:v>
                </c:pt>
                <c:pt idx="7" formatCode="0.00">
                  <c:v>8</c:v>
                </c:pt>
                <c:pt idx="8" formatCode="0.00">
                  <c:v>13.5</c:v>
                </c:pt>
                <c:pt idx="9" formatCode="General">
                  <c:v>30</c:v>
                </c:pt>
                <c:pt idx="10" formatCode="0.00;[Red]0.00">
                  <c:v>10.36</c:v>
                </c:pt>
                <c:pt idx="11" formatCode="0.00">
                  <c:v>9.1649999999999991</c:v>
                </c:pt>
                <c:pt idx="12" formatCode="General">
                  <c:v>4</c:v>
                </c:pt>
                <c:pt idx="13" formatCode="0.00">
                  <c:v>8</c:v>
                </c:pt>
                <c:pt idx="14" formatCode="0.00">
                  <c:v>10.33</c:v>
                </c:pt>
                <c:pt idx="15" formatCode="0.00">
                  <c:v>7.8</c:v>
                </c:pt>
                <c:pt idx="16" formatCode="General">
                  <c:v>3</c:v>
                </c:pt>
                <c:pt idx="17" formatCode="0.00">
                  <c:v>5</c:v>
                </c:pt>
                <c:pt idx="18" formatCode="0.00">
                  <c:v>7</c:v>
                </c:pt>
                <c:pt idx="19" formatCode="0.00">
                  <c:v>8</c:v>
                </c:pt>
                <c:pt idx="20" formatCode="0.00">
                  <c:v>11</c:v>
                </c:pt>
                <c:pt idx="21" formatCode="0.00">
                  <c:v>12.25</c:v>
                </c:pt>
                <c:pt idx="22" formatCode="General">
                  <c:v>12</c:v>
                </c:pt>
                <c:pt idx="23" formatCode="0.00">
                  <c:v>13</c:v>
                </c:pt>
                <c:pt idx="24" formatCode="0.00">
                  <c:v>12</c:v>
                </c:pt>
                <c:pt idx="25" formatCode="0.00">
                  <c:v>10</c:v>
                </c:pt>
                <c:pt idx="26" formatCode="0.00">
                  <c:v>8.5</c:v>
                </c:pt>
                <c:pt idx="27" formatCode="0.00">
                  <c:v>15</c:v>
                </c:pt>
                <c:pt idx="28" formatCode="General">
                  <c:v>19</c:v>
                </c:pt>
                <c:pt idx="29" formatCode="0.00">
                  <c:v>9.9499999999999993</c:v>
                </c:pt>
                <c:pt idx="30" formatCode="General">
                  <c:v>60</c:v>
                </c:pt>
                <c:pt idx="31" formatCode="0.00;[Red]0.00">
                  <c:v>10.154999999999999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41"/>
          <c:order val="41"/>
          <c:tx>
            <c:strRef>
              <c:f>'PV  '!$A$49:$K$49</c:f>
              <c:strCache>
                <c:ptCount val="1"/>
                <c:pt idx="0">
                  <c:v>40 11AR0577 HAMICHE Souhila 11.25 8 10.50 12.00 10.43 14 10.00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'!$L$49:$CY$49</c:f>
              <c:numCache>
                <c:formatCode>0.00_ ;\-0.00\ </c:formatCode>
                <c:ptCount val="36"/>
                <c:pt idx="0">
                  <c:v>12</c:v>
                </c:pt>
                <c:pt idx="1">
                  <c:v>10</c:v>
                </c:pt>
                <c:pt idx="2">
                  <c:v>10</c:v>
                </c:pt>
                <c:pt idx="3" formatCode="0.00">
                  <c:v>12.1675</c:v>
                </c:pt>
                <c:pt idx="4" formatCode="General">
                  <c:v>8</c:v>
                </c:pt>
                <c:pt idx="5" formatCode="0.00">
                  <c:v>13</c:v>
                </c:pt>
                <c:pt idx="6" formatCode="0.00">
                  <c:v>15</c:v>
                </c:pt>
                <c:pt idx="7" formatCode="0.00">
                  <c:v>10.17</c:v>
                </c:pt>
                <c:pt idx="8" formatCode="0.00">
                  <c:v>10.5</c:v>
                </c:pt>
                <c:pt idx="9" formatCode="General">
                  <c:v>30</c:v>
                </c:pt>
                <c:pt idx="10" formatCode="0.00;[Red]0.00">
                  <c:v>11.12</c:v>
                </c:pt>
                <c:pt idx="11" formatCode="0.00">
                  <c:v>8.75</c:v>
                </c:pt>
                <c:pt idx="12" formatCode="General">
                  <c:v>4</c:v>
                </c:pt>
                <c:pt idx="13" formatCode="0.00">
                  <c:v>6.5</c:v>
                </c:pt>
                <c:pt idx="14" formatCode="0.00">
                  <c:v>11</c:v>
                </c:pt>
                <c:pt idx="15" formatCode="0.00">
                  <c:v>9.4</c:v>
                </c:pt>
                <c:pt idx="16" formatCode="General">
                  <c:v>5</c:v>
                </c:pt>
                <c:pt idx="17" formatCode="0.00">
                  <c:v>7</c:v>
                </c:pt>
                <c:pt idx="18" formatCode="0.00">
                  <c:v>8.5</c:v>
                </c:pt>
                <c:pt idx="19" formatCode="0.00">
                  <c:v>11.5</c:v>
                </c:pt>
                <c:pt idx="20" formatCode="0.00">
                  <c:v>11</c:v>
                </c:pt>
                <c:pt idx="21" formatCode="0.00">
                  <c:v>11.555</c:v>
                </c:pt>
                <c:pt idx="22" formatCode="General">
                  <c:v>12</c:v>
                </c:pt>
                <c:pt idx="23" formatCode="0.00">
                  <c:v>11</c:v>
                </c:pt>
                <c:pt idx="24" formatCode="0.00">
                  <c:v>13.5</c:v>
                </c:pt>
                <c:pt idx="25" formatCode="0.00">
                  <c:v>10.33</c:v>
                </c:pt>
                <c:pt idx="26" formatCode="0.00">
                  <c:v>8.5</c:v>
                </c:pt>
                <c:pt idx="27" formatCode="0.00">
                  <c:v>13</c:v>
                </c:pt>
                <c:pt idx="28" formatCode="General">
                  <c:v>30</c:v>
                </c:pt>
                <c:pt idx="29" formatCode="0.00">
                  <c:v>10.09</c:v>
                </c:pt>
                <c:pt idx="30" formatCode="General">
                  <c:v>60</c:v>
                </c:pt>
                <c:pt idx="31" formatCode="0.00;[Red]0.00">
                  <c:v>10.605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42"/>
          <c:order val="42"/>
          <c:tx>
            <c:strRef>
              <c:f>'PV  '!$A$50:$K$50</c:f>
              <c:strCache>
                <c:ptCount val="1"/>
                <c:pt idx="0">
                  <c:v>41 11AR0052 HARFOUCHE Bahia 11.25 8 12.50 10.00 10.43 14 7.50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'!$L$50:$CY$50</c:f>
              <c:numCache>
                <c:formatCode>0.00_ ;\-0.00\ </c:formatCode>
                <c:ptCount val="36"/>
                <c:pt idx="0">
                  <c:v>10</c:v>
                </c:pt>
                <c:pt idx="1">
                  <c:v>14</c:v>
                </c:pt>
                <c:pt idx="2">
                  <c:v>10</c:v>
                </c:pt>
                <c:pt idx="3" formatCode="0.00">
                  <c:v>9.4175000000000004</c:v>
                </c:pt>
                <c:pt idx="4" formatCode="General">
                  <c:v>4</c:v>
                </c:pt>
                <c:pt idx="5" formatCode="0.00">
                  <c:v>9</c:v>
                </c:pt>
                <c:pt idx="6" formatCode="0.00">
                  <c:v>6</c:v>
                </c:pt>
                <c:pt idx="7" formatCode="0.00">
                  <c:v>12.67</c:v>
                </c:pt>
                <c:pt idx="8" formatCode="0.00">
                  <c:v>10</c:v>
                </c:pt>
                <c:pt idx="9" formatCode="General">
                  <c:v>30</c:v>
                </c:pt>
                <c:pt idx="10" formatCode="0.00;[Red]0.00">
                  <c:v>10.379999999999999</c:v>
                </c:pt>
                <c:pt idx="11" formatCode="0.00">
                  <c:v>10.835000000000001</c:v>
                </c:pt>
                <c:pt idx="12" formatCode="General">
                  <c:v>8</c:v>
                </c:pt>
                <c:pt idx="13" formatCode="0.00">
                  <c:v>12</c:v>
                </c:pt>
                <c:pt idx="14" formatCode="0.00">
                  <c:v>9.67</c:v>
                </c:pt>
                <c:pt idx="15" formatCode="0.00">
                  <c:v>9.8000000000000007</c:v>
                </c:pt>
                <c:pt idx="16" formatCode="General">
                  <c:v>6</c:v>
                </c:pt>
                <c:pt idx="17" formatCode="0.00">
                  <c:v>14</c:v>
                </c:pt>
                <c:pt idx="18" formatCode="0.00">
                  <c:v>3.5</c:v>
                </c:pt>
                <c:pt idx="19" formatCode="0.00">
                  <c:v>9.5</c:v>
                </c:pt>
                <c:pt idx="20" formatCode="0.00">
                  <c:v>10</c:v>
                </c:pt>
                <c:pt idx="21" formatCode="0.00">
                  <c:v>11.416666666666666</c:v>
                </c:pt>
                <c:pt idx="22" formatCode="General">
                  <c:v>12</c:v>
                </c:pt>
                <c:pt idx="23" formatCode="0.00">
                  <c:v>12</c:v>
                </c:pt>
                <c:pt idx="24" formatCode="0.00">
                  <c:v>10.5</c:v>
                </c:pt>
                <c:pt idx="25" formatCode="0.00">
                  <c:v>10</c:v>
                </c:pt>
                <c:pt idx="26" formatCode="0.00">
                  <c:v>10</c:v>
                </c:pt>
                <c:pt idx="27" formatCode="0.00">
                  <c:v>13</c:v>
                </c:pt>
                <c:pt idx="28" formatCode="General">
                  <c:v>30</c:v>
                </c:pt>
                <c:pt idx="29" formatCode="0.00">
                  <c:v>10.73</c:v>
                </c:pt>
                <c:pt idx="30" formatCode="General">
                  <c:v>60</c:v>
                </c:pt>
                <c:pt idx="31" formatCode="0.00;[Red]0.00">
                  <c:v>10.555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43"/>
          <c:order val="43"/>
          <c:tx>
            <c:strRef>
              <c:f>'PV  '!$A$51:$K$51</c:f>
              <c:strCache>
                <c:ptCount val="1"/>
                <c:pt idx="0">
                  <c:v>42 11AR0508 IBALIDEN Nedjima 9.84 4 8.00 11.67 11.39 14 8.50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'!$L$51:$CY$51</c:f>
              <c:numCache>
                <c:formatCode>0.00_ ;\-0.00\ </c:formatCode>
                <c:ptCount val="36"/>
                <c:pt idx="0">
                  <c:v>13</c:v>
                </c:pt>
                <c:pt idx="1">
                  <c:v>13</c:v>
                </c:pt>
                <c:pt idx="2">
                  <c:v>11.5</c:v>
                </c:pt>
                <c:pt idx="3" formatCode="0.00">
                  <c:v>10.4575</c:v>
                </c:pt>
                <c:pt idx="4" formatCode="General">
                  <c:v>8</c:v>
                </c:pt>
                <c:pt idx="5" formatCode="0.00">
                  <c:v>12</c:v>
                </c:pt>
                <c:pt idx="6" formatCode="0.00">
                  <c:v>10.5</c:v>
                </c:pt>
                <c:pt idx="7" formatCode="0.00">
                  <c:v>10.83</c:v>
                </c:pt>
                <c:pt idx="8" formatCode="0.00">
                  <c:v>8.5</c:v>
                </c:pt>
                <c:pt idx="9" formatCode="General">
                  <c:v>30</c:v>
                </c:pt>
                <c:pt idx="10" formatCode="0.00;[Red]0.00">
                  <c:v>10.73</c:v>
                </c:pt>
                <c:pt idx="11" formatCode="0.00">
                  <c:v>8.5</c:v>
                </c:pt>
                <c:pt idx="12" formatCode="General">
                  <c:v>0</c:v>
                </c:pt>
                <c:pt idx="13" formatCode="0.00">
                  <c:v>8</c:v>
                </c:pt>
                <c:pt idx="14" formatCode="0.00">
                  <c:v>9</c:v>
                </c:pt>
                <c:pt idx="15" formatCode="0.00">
                  <c:v>8.5</c:v>
                </c:pt>
                <c:pt idx="16" formatCode="General">
                  <c:v>3</c:v>
                </c:pt>
                <c:pt idx="17" formatCode="0.00">
                  <c:v>7</c:v>
                </c:pt>
                <c:pt idx="18" formatCode="0.00">
                  <c:v>7</c:v>
                </c:pt>
                <c:pt idx="19" formatCode="0.00">
                  <c:v>7</c:v>
                </c:pt>
                <c:pt idx="20" formatCode="0.00">
                  <c:v>12</c:v>
                </c:pt>
                <c:pt idx="21" formatCode="0.00">
                  <c:v>12.583333333333334</c:v>
                </c:pt>
                <c:pt idx="22" formatCode="General">
                  <c:v>12</c:v>
                </c:pt>
                <c:pt idx="23" formatCode="0.00">
                  <c:v>12</c:v>
                </c:pt>
                <c:pt idx="24" formatCode="0.00">
                  <c:v>14.5</c:v>
                </c:pt>
                <c:pt idx="25" formatCode="0.00">
                  <c:v>10.5</c:v>
                </c:pt>
                <c:pt idx="26" formatCode="0.00">
                  <c:v>10.5</c:v>
                </c:pt>
                <c:pt idx="27" formatCode="0.00">
                  <c:v>14</c:v>
                </c:pt>
                <c:pt idx="28" formatCode="General">
                  <c:v>30</c:v>
                </c:pt>
                <c:pt idx="29" formatCode="0.00">
                  <c:v>10.14</c:v>
                </c:pt>
                <c:pt idx="30" formatCode="General">
                  <c:v>60</c:v>
                </c:pt>
                <c:pt idx="31" formatCode="0.00;[Red]0.00">
                  <c:v>10.435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44"/>
          <c:order val="44"/>
          <c:tx>
            <c:strRef>
              <c:f>'PV  '!$A$52:$K$52</c:f>
              <c:strCache>
                <c:ptCount val="1"/>
                <c:pt idx="0">
                  <c:v>43 11AR0668 IDIR Hakima 9.00 4 8.00 10.00 7.86 6 8.50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'!$L$52:$CY$52</c:f>
              <c:numCache>
                <c:formatCode>0.00_ ;\-0.00\ </c:formatCode>
                <c:ptCount val="36"/>
                <c:pt idx="0">
                  <c:v>10</c:v>
                </c:pt>
                <c:pt idx="1">
                  <c:v>4</c:v>
                </c:pt>
                <c:pt idx="2">
                  <c:v>10</c:v>
                </c:pt>
                <c:pt idx="3" formatCode="0.00">
                  <c:v>10.125</c:v>
                </c:pt>
                <c:pt idx="4" formatCode="General">
                  <c:v>8</c:v>
                </c:pt>
                <c:pt idx="5" formatCode="0.00">
                  <c:v>12</c:v>
                </c:pt>
                <c:pt idx="6" formatCode="0.00">
                  <c:v>8.5</c:v>
                </c:pt>
                <c:pt idx="7" formatCode="0.00">
                  <c:v>12</c:v>
                </c:pt>
                <c:pt idx="8" formatCode="0.00">
                  <c:v>8</c:v>
                </c:pt>
                <c:pt idx="9" formatCode="General">
                  <c:v>18</c:v>
                </c:pt>
                <c:pt idx="10" formatCode="0.00;[Red]0.00">
                  <c:v>8.77</c:v>
                </c:pt>
                <c:pt idx="11" formatCode="0.00">
                  <c:v>11.164999999999999</c:v>
                </c:pt>
                <c:pt idx="12" formatCode="General">
                  <c:v>8</c:v>
                </c:pt>
                <c:pt idx="13" formatCode="0.00">
                  <c:v>13</c:v>
                </c:pt>
                <c:pt idx="14" formatCode="0.00">
                  <c:v>9.33</c:v>
                </c:pt>
                <c:pt idx="15" formatCode="0.00">
                  <c:v>8.15</c:v>
                </c:pt>
                <c:pt idx="16" formatCode="General">
                  <c:v>5</c:v>
                </c:pt>
                <c:pt idx="17" formatCode="0.00">
                  <c:v>4</c:v>
                </c:pt>
                <c:pt idx="18" formatCode="0.00">
                  <c:v>10</c:v>
                </c:pt>
                <c:pt idx="19" formatCode="0.00">
                  <c:v>6</c:v>
                </c:pt>
                <c:pt idx="20" formatCode="0.00">
                  <c:v>12.5</c:v>
                </c:pt>
                <c:pt idx="21" formatCode="0.00">
                  <c:v>11.25</c:v>
                </c:pt>
                <c:pt idx="22" formatCode="General">
                  <c:v>12</c:v>
                </c:pt>
                <c:pt idx="23" formatCode="0.00">
                  <c:v>10</c:v>
                </c:pt>
                <c:pt idx="24" formatCode="0.00">
                  <c:v>10</c:v>
                </c:pt>
                <c:pt idx="25" formatCode="0.00">
                  <c:v>10</c:v>
                </c:pt>
                <c:pt idx="26" formatCode="0.00">
                  <c:v>11.5</c:v>
                </c:pt>
                <c:pt idx="27" formatCode="0.00">
                  <c:v>13</c:v>
                </c:pt>
                <c:pt idx="28" formatCode="General">
                  <c:v>30</c:v>
                </c:pt>
                <c:pt idx="29" formatCode="0.00">
                  <c:v>10.199999999999999</c:v>
                </c:pt>
                <c:pt idx="30" formatCode="General">
                  <c:v>48</c:v>
                </c:pt>
                <c:pt idx="31" formatCode="0.00;[Red]0.00">
                  <c:v>9.4849999999999994</c:v>
                </c:pt>
                <c:pt idx="32" formatCode="General">
                  <c:v>0</c:v>
                </c:pt>
                <c:pt idx="33" formatCode="General">
                  <c:v>48</c:v>
                </c:pt>
                <c:pt idx="34" formatCode="General">
                  <c:v>108</c:v>
                </c:pt>
              </c:numCache>
            </c:numRef>
          </c:val>
        </c:ser>
        <c:ser>
          <c:idx val="45"/>
          <c:order val="45"/>
          <c:tx>
            <c:strRef>
              <c:f>'PV  '!$A$53:$K$53</c:f>
              <c:strCache>
                <c:ptCount val="1"/>
                <c:pt idx="0">
                  <c:v>44 10903111CAR IMADALI Katia 10.42 8 9.50 11.33 12.00 14 12.00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'!$L$53:$CY$53</c:f>
              <c:numCache>
                <c:formatCode>0.00_ ;\-0.00\ </c:formatCode>
                <c:ptCount val="36"/>
                <c:pt idx="0">
                  <c:v>12</c:v>
                </c:pt>
                <c:pt idx="1">
                  <c:v>13.5</c:v>
                </c:pt>
                <c:pt idx="2">
                  <c:v>10</c:v>
                </c:pt>
                <c:pt idx="3" formatCode="0.00">
                  <c:v>7.625</c:v>
                </c:pt>
                <c:pt idx="4" formatCode="General">
                  <c:v>4</c:v>
                </c:pt>
                <c:pt idx="5" formatCode="0.00">
                  <c:v>5</c:v>
                </c:pt>
                <c:pt idx="6" formatCode="0.00">
                  <c:v>4</c:v>
                </c:pt>
                <c:pt idx="7" formatCode="0.00">
                  <c:v>11.5</c:v>
                </c:pt>
                <c:pt idx="8" formatCode="0.00">
                  <c:v>10</c:v>
                </c:pt>
                <c:pt idx="9" formatCode="General">
                  <c:v>30</c:v>
                </c:pt>
                <c:pt idx="10" formatCode="0.00;[Red]0.00">
                  <c:v>10.42</c:v>
                </c:pt>
                <c:pt idx="11" formatCode="0.00">
                  <c:v>10.085000000000001</c:v>
                </c:pt>
                <c:pt idx="12" formatCode="General">
                  <c:v>8</c:v>
                </c:pt>
                <c:pt idx="13" formatCode="0.00">
                  <c:v>10.5</c:v>
                </c:pt>
                <c:pt idx="14" formatCode="0.00">
                  <c:v>9.67</c:v>
                </c:pt>
                <c:pt idx="15" formatCode="0.00">
                  <c:v>8.1</c:v>
                </c:pt>
                <c:pt idx="16" formatCode="General">
                  <c:v>3</c:v>
                </c:pt>
                <c:pt idx="17" formatCode="0.00">
                  <c:v>8</c:v>
                </c:pt>
                <c:pt idx="18" formatCode="0.00">
                  <c:v>7.5</c:v>
                </c:pt>
                <c:pt idx="19" formatCode="0.00">
                  <c:v>1.5</c:v>
                </c:pt>
                <c:pt idx="20" formatCode="0.00">
                  <c:v>13</c:v>
                </c:pt>
                <c:pt idx="21" formatCode="0.00">
                  <c:v>12.916666666666666</c:v>
                </c:pt>
                <c:pt idx="22" formatCode="General">
                  <c:v>12</c:v>
                </c:pt>
                <c:pt idx="23" formatCode="0.00">
                  <c:v>14.5</c:v>
                </c:pt>
                <c:pt idx="24" formatCode="0.00">
                  <c:v>13</c:v>
                </c:pt>
                <c:pt idx="25" formatCode="0.00">
                  <c:v>12.5</c:v>
                </c:pt>
                <c:pt idx="26" formatCode="0.00">
                  <c:v>11.5</c:v>
                </c:pt>
                <c:pt idx="27" formatCode="0.00">
                  <c:v>13</c:v>
                </c:pt>
                <c:pt idx="28" formatCode="General">
                  <c:v>30</c:v>
                </c:pt>
                <c:pt idx="29" formatCode="0.00">
                  <c:v>10.56</c:v>
                </c:pt>
                <c:pt idx="30" formatCode="General">
                  <c:v>60</c:v>
                </c:pt>
                <c:pt idx="31" formatCode="0.00;[Red]0.00">
                  <c:v>10.49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46"/>
          <c:order val="46"/>
          <c:tx>
            <c:strRef>
              <c:f>'PV  '!$A$54:$K$54</c:f>
              <c:strCache>
                <c:ptCount val="1"/>
                <c:pt idx="0">
                  <c:v>45 11AR0025 ITOUCHENE Rebiha 9.92 4 12.50 7.33 8.79 7 10.00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'!$L$54:$CY$54</c:f>
              <c:numCache>
                <c:formatCode>0.00_ ;\-0.00\ </c:formatCode>
                <c:ptCount val="36"/>
                <c:pt idx="0">
                  <c:v>9.5</c:v>
                </c:pt>
                <c:pt idx="1">
                  <c:v>5</c:v>
                </c:pt>
                <c:pt idx="2">
                  <c:v>11.5</c:v>
                </c:pt>
                <c:pt idx="3" formatCode="0.00">
                  <c:v>11.6675</c:v>
                </c:pt>
                <c:pt idx="4" formatCode="General">
                  <c:v>8</c:v>
                </c:pt>
                <c:pt idx="5" formatCode="0.00">
                  <c:v>14</c:v>
                </c:pt>
                <c:pt idx="6" formatCode="0.00">
                  <c:v>10.5</c:v>
                </c:pt>
                <c:pt idx="7" formatCode="0.00">
                  <c:v>11.17</c:v>
                </c:pt>
                <c:pt idx="8" formatCode="0.00">
                  <c:v>11</c:v>
                </c:pt>
                <c:pt idx="9" formatCode="General">
                  <c:v>19</c:v>
                </c:pt>
                <c:pt idx="10" formatCode="0.00;[Red]0.00">
                  <c:v>9.86</c:v>
                </c:pt>
                <c:pt idx="11" formatCode="0.00">
                  <c:v>11.5</c:v>
                </c:pt>
                <c:pt idx="12" formatCode="General">
                  <c:v>8</c:v>
                </c:pt>
                <c:pt idx="13" formatCode="0.00">
                  <c:v>13</c:v>
                </c:pt>
                <c:pt idx="14" formatCode="0.00">
                  <c:v>10</c:v>
                </c:pt>
                <c:pt idx="15" formatCode="0.00">
                  <c:v>9.35</c:v>
                </c:pt>
                <c:pt idx="16" formatCode="General">
                  <c:v>7</c:v>
                </c:pt>
                <c:pt idx="17" formatCode="0.00">
                  <c:v>7.5</c:v>
                </c:pt>
                <c:pt idx="18" formatCode="0.00">
                  <c:v>10</c:v>
                </c:pt>
                <c:pt idx="19" formatCode="0.00">
                  <c:v>10.5</c:v>
                </c:pt>
                <c:pt idx="20" formatCode="0.00">
                  <c:v>10</c:v>
                </c:pt>
                <c:pt idx="21" formatCode="0.00">
                  <c:v>11.111666666666666</c:v>
                </c:pt>
                <c:pt idx="22" formatCode="General">
                  <c:v>12</c:v>
                </c:pt>
                <c:pt idx="23" formatCode="0.00">
                  <c:v>9</c:v>
                </c:pt>
                <c:pt idx="24" formatCode="0.00">
                  <c:v>11.5</c:v>
                </c:pt>
                <c:pt idx="25" formatCode="0.00">
                  <c:v>11.67</c:v>
                </c:pt>
                <c:pt idx="26" formatCode="0.00">
                  <c:v>8.5</c:v>
                </c:pt>
                <c:pt idx="27" formatCode="0.00">
                  <c:v>13</c:v>
                </c:pt>
                <c:pt idx="28" formatCode="General">
                  <c:v>30</c:v>
                </c:pt>
                <c:pt idx="29" formatCode="0.00">
                  <c:v>10.629999999999999</c:v>
                </c:pt>
                <c:pt idx="30" formatCode="General">
                  <c:v>60</c:v>
                </c:pt>
                <c:pt idx="31" formatCode="0.00;[Red]0.00">
                  <c:v>10.244999999999999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47"/>
          <c:order val="47"/>
          <c:tx>
            <c:strRef>
              <c:f>'PV  '!$A$55:$K$55</c:f>
              <c:strCache>
                <c:ptCount val="1"/>
                <c:pt idx="0">
                  <c:v>46 11AR0453 KIROUANE Lidia 11.17 8 12.00 10.33 10.39 14 10.50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'!$L$55:$CY$55</c:f>
              <c:numCache>
                <c:formatCode>0.00_ ;\-0.00\ </c:formatCode>
                <c:ptCount val="36"/>
                <c:pt idx="0">
                  <c:v>10</c:v>
                </c:pt>
                <c:pt idx="1">
                  <c:v>9</c:v>
                </c:pt>
                <c:pt idx="2">
                  <c:v>12.5</c:v>
                </c:pt>
                <c:pt idx="3" formatCode="0.00">
                  <c:v>11.75</c:v>
                </c:pt>
                <c:pt idx="4" formatCode="General">
                  <c:v>8</c:v>
                </c:pt>
                <c:pt idx="5" formatCode="0.00">
                  <c:v>14</c:v>
                </c:pt>
                <c:pt idx="6" formatCode="0.00">
                  <c:v>11</c:v>
                </c:pt>
                <c:pt idx="7" formatCode="0.00">
                  <c:v>12</c:v>
                </c:pt>
                <c:pt idx="8" formatCode="0.00">
                  <c:v>10</c:v>
                </c:pt>
                <c:pt idx="9" formatCode="General">
                  <c:v>30</c:v>
                </c:pt>
                <c:pt idx="10" formatCode="0.00;[Red]0.00">
                  <c:v>10.97</c:v>
                </c:pt>
                <c:pt idx="11" formatCode="0.00">
                  <c:v>10</c:v>
                </c:pt>
                <c:pt idx="12" formatCode="General">
                  <c:v>8</c:v>
                </c:pt>
                <c:pt idx="13" formatCode="0.00">
                  <c:v>11</c:v>
                </c:pt>
                <c:pt idx="14" formatCode="0.00">
                  <c:v>9</c:v>
                </c:pt>
                <c:pt idx="15" formatCode="0.00">
                  <c:v>9.4</c:v>
                </c:pt>
                <c:pt idx="16" formatCode="General">
                  <c:v>8</c:v>
                </c:pt>
                <c:pt idx="17" formatCode="0.00">
                  <c:v>10</c:v>
                </c:pt>
                <c:pt idx="18" formatCode="0.00">
                  <c:v>11</c:v>
                </c:pt>
                <c:pt idx="19" formatCode="0.00">
                  <c:v>6</c:v>
                </c:pt>
                <c:pt idx="20" formatCode="0.00">
                  <c:v>10</c:v>
                </c:pt>
                <c:pt idx="21" formatCode="0.00">
                  <c:v>11</c:v>
                </c:pt>
                <c:pt idx="22" formatCode="General">
                  <c:v>12</c:v>
                </c:pt>
                <c:pt idx="23" formatCode="0.00">
                  <c:v>8</c:v>
                </c:pt>
                <c:pt idx="24" formatCode="0.00">
                  <c:v>11</c:v>
                </c:pt>
                <c:pt idx="25" formatCode="0.00">
                  <c:v>12</c:v>
                </c:pt>
                <c:pt idx="26" formatCode="0.00">
                  <c:v>9</c:v>
                </c:pt>
                <c:pt idx="27" formatCode="0.00">
                  <c:v>13</c:v>
                </c:pt>
                <c:pt idx="28" formatCode="General">
                  <c:v>30</c:v>
                </c:pt>
                <c:pt idx="29" formatCode="0.00">
                  <c:v>10.199999999999999</c:v>
                </c:pt>
                <c:pt idx="30" formatCode="General">
                  <c:v>60</c:v>
                </c:pt>
                <c:pt idx="31" formatCode="0.00;[Red]0.00">
                  <c:v>10.585000000000001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48"/>
          <c:order val="48"/>
          <c:tx>
            <c:strRef>
              <c:f>'PV  '!$A$56:$K$56</c:f>
              <c:strCache>
                <c:ptCount val="1"/>
                <c:pt idx="0">
                  <c:v>47 11AR0332 MAHMOUDI Sabrina 12.25 8 14.50 10.00 11.04 14 11.00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'!$L$56:$CY$56</c:f>
              <c:numCache>
                <c:formatCode>0.00_ ;\-0.00\ </c:formatCode>
                <c:ptCount val="36"/>
                <c:pt idx="0">
                  <c:v>10.5</c:v>
                </c:pt>
                <c:pt idx="1">
                  <c:v>10</c:v>
                </c:pt>
                <c:pt idx="2">
                  <c:v>13</c:v>
                </c:pt>
                <c:pt idx="3" formatCode="0.00">
                  <c:v>11.3325</c:v>
                </c:pt>
                <c:pt idx="4" formatCode="General">
                  <c:v>8</c:v>
                </c:pt>
                <c:pt idx="5" formatCode="0.00">
                  <c:v>13</c:v>
                </c:pt>
                <c:pt idx="6" formatCode="0.00">
                  <c:v>10.5</c:v>
                </c:pt>
                <c:pt idx="7" formatCode="0.00">
                  <c:v>11.83</c:v>
                </c:pt>
                <c:pt idx="8" formatCode="0.00">
                  <c:v>10</c:v>
                </c:pt>
                <c:pt idx="9" formatCode="General">
                  <c:v>30</c:v>
                </c:pt>
                <c:pt idx="10" formatCode="0.00;[Red]0.00">
                  <c:v>11.44</c:v>
                </c:pt>
                <c:pt idx="11" formatCode="0.00">
                  <c:v>11.5</c:v>
                </c:pt>
                <c:pt idx="12" formatCode="General">
                  <c:v>8</c:v>
                </c:pt>
                <c:pt idx="13" formatCode="0.00">
                  <c:v>15</c:v>
                </c:pt>
                <c:pt idx="14" formatCode="0.00">
                  <c:v>8</c:v>
                </c:pt>
                <c:pt idx="15" formatCode="0.00">
                  <c:v>8.9</c:v>
                </c:pt>
                <c:pt idx="16" formatCode="General">
                  <c:v>5</c:v>
                </c:pt>
                <c:pt idx="17" formatCode="0.00">
                  <c:v>8</c:v>
                </c:pt>
                <c:pt idx="18" formatCode="0.00">
                  <c:v>7</c:v>
                </c:pt>
                <c:pt idx="19" formatCode="0.00">
                  <c:v>10.5</c:v>
                </c:pt>
                <c:pt idx="20" formatCode="0.00">
                  <c:v>10</c:v>
                </c:pt>
                <c:pt idx="21" formatCode="0.00">
                  <c:v>11.25</c:v>
                </c:pt>
                <c:pt idx="22" formatCode="General">
                  <c:v>12</c:v>
                </c:pt>
                <c:pt idx="23" formatCode="0.00">
                  <c:v>9</c:v>
                </c:pt>
                <c:pt idx="24" formatCode="0.00">
                  <c:v>13</c:v>
                </c:pt>
                <c:pt idx="25" formatCode="0.00">
                  <c:v>11</c:v>
                </c:pt>
                <c:pt idx="26" formatCode="0.00">
                  <c:v>7.5</c:v>
                </c:pt>
                <c:pt idx="27" formatCode="0.00">
                  <c:v>13.5</c:v>
                </c:pt>
                <c:pt idx="28" formatCode="General">
                  <c:v>30</c:v>
                </c:pt>
                <c:pt idx="29" formatCode="0.00">
                  <c:v>10.54</c:v>
                </c:pt>
                <c:pt idx="30" formatCode="General">
                  <c:v>60</c:v>
                </c:pt>
                <c:pt idx="31" formatCode="0.00;[Red]0.00">
                  <c:v>10.989999999999998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49"/>
          <c:order val="49"/>
          <c:tx>
            <c:strRef>
              <c:f>'PV  '!$A$57:$K$57</c:f>
              <c:strCache>
                <c:ptCount val="1"/>
                <c:pt idx="0">
                  <c:v>48 10AR0022 MENDIL Naima 11.75 8 13.50 10.00 9.57 6 9.50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'!$L$57:$CY$57</c:f>
              <c:numCache>
                <c:formatCode>0.00_ ;\-0.00\ </c:formatCode>
                <c:ptCount val="36"/>
                <c:pt idx="0">
                  <c:v>10</c:v>
                </c:pt>
                <c:pt idx="1">
                  <c:v>9</c:v>
                </c:pt>
                <c:pt idx="2">
                  <c:v>10</c:v>
                </c:pt>
                <c:pt idx="3" formatCode="0.00">
                  <c:v>11.3325</c:v>
                </c:pt>
                <c:pt idx="4" formatCode="General">
                  <c:v>8</c:v>
                </c:pt>
                <c:pt idx="5" formatCode="0.00">
                  <c:v>10</c:v>
                </c:pt>
                <c:pt idx="6" formatCode="0.00">
                  <c:v>10</c:v>
                </c:pt>
                <c:pt idx="7" formatCode="0.00">
                  <c:v>11.83</c:v>
                </c:pt>
                <c:pt idx="8" formatCode="0.00">
                  <c:v>13.5</c:v>
                </c:pt>
                <c:pt idx="9" formatCode="General">
                  <c:v>30</c:v>
                </c:pt>
                <c:pt idx="10" formatCode="0.00;[Red]0.00">
                  <c:v>10.629999999999999</c:v>
                </c:pt>
                <c:pt idx="11" formatCode="0.00">
                  <c:v>8.75</c:v>
                </c:pt>
                <c:pt idx="12" formatCode="General">
                  <c:v>4</c:v>
                </c:pt>
                <c:pt idx="13" formatCode="0.00">
                  <c:v>7.5</c:v>
                </c:pt>
                <c:pt idx="14" formatCode="0.00">
                  <c:v>10</c:v>
                </c:pt>
                <c:pt idx="15" formatCode="0.00">
                  <c:v>8.6999999999999993</c:v>
                </c:pt>
                <c:pt idx="16" formatCode="General">
                  <c:v>3</c:v>
                </c:pt>
                <c:pt idx="17" formatCode="0.00">
                  <c:v>6.5</c:v>
                </c:pt>
                <c:pt idx="18" formatCode="0.00">
                  <c:v>7.5</c:v>
                </c:pt>
                <c:pt idx="19" formatCode="0.00">
                  <c:v>9</c:v>
                </c:pt>
                <c:pt idx="20" formatCode="0.00">
                  <c:v>11.5</c:v>
                </c:pt>
                <c:pt idx="21" formatCode="0.00">
                  <c:v>12.305</c:v>
                </c:pt>
                <c:pt idx="22" formatCode="General">
                  <c:v>12</c:v>
                </c:pt>
                <c:pt idx="23" formatCode="0.00">
                  <c:v>11</c:v>
                </c:pt>
                <c:pt idx="24" formatCode="0.00">
                  <c:v>13.5</c:v>
                </c:pt>
                <c:pt idx="25" formatCode="0.00">
                  <c:v>11.33</c:v>
                </c:pt>
                <c:pt idx="26" formatCode="0.00">
                  <c:v>10</c:v>
                </c:pt>
                <c:pt idx="27" formatCode="0.00">
                  <c:v>14</c:v>
                </c:pt>
                <c:pt idx="28" formatCode="General">
                  <c:v>30</c:v>
                </c:pt>
                <c:pt idx="29" formatCode="0.00">
                  <c:v>10.16</c:v>
                </c:pt>
                <c:pt idx="30" formatCode="General">
                  <c:v>60</c:v>
                </c:pt>
                <c:pt idx="31" formatCode="0.00;[Red]0.00">
                  <c:v>10.395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50"/>
          <c:order val="50"/>
          <c:tx>
            <c:strRef>
              <c:f>'PV  '!$A$58:$K$58</c:f>
              <c:strCache>
                <c:ptCount val="1"/>
                <c:pt idx="0">
                  <c:v>49 11AR0134 MEZIANI Hayette 7.17 0 5.00 9.33 9.82 6 9.50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'!$L$58:$CY$58</c:f>
              <c:numCache>
                <c:formatCode>0.00_ ;\-0.00\ </c:formatCode>
                <c:ptCount val="36"/>
                <c:pt idx="0">
                  <c:v>12.5</c:v>
                </c:pt>
                <c:pt idx="1">
                  <c:v>8</c:v>
                </c:pt>
                <c:pt idx="2">
                  <c:v>10</c:v>
                </c:pt>
                <c:pt idx="3" formatCode="0.00">
                  <c:v>10.9175</c:v>
                </c:pt>
                <c:pt idx="4" formatCode="General">
                  <c:v>8</c:v>
                </c:pt>
                <c:pt idx="5" formatCode="0.00">
                  <c:v>10</c:v>
                </c:pt>
                <c:pt idx="6" formatCode="0.00">
                  <c:v>11.5</c:v>
                </c:pt>
                <c:pt idx="7" formatCode="0.00">
                  <c:v>11.17</c:v>
                </c:pt>
                <c:pt idx="8" formatCode="0.00">
                  <c:v>11</c:v>
                </c:pt>
                <c:pt idx="9" formatCode="General">
                  <c:v>14</c:v>
                </c:pt>
                <c:pt idx="10" formatCode="0.00;[Red]0.00">
                  <c:v>9.41</c:v>
                </c:pt>
                <c:pt idx="11" formatCode="0.00">
                  <c:v>10.5</c:v>
                </c:pt>
                <c:pt idx="12" formatCode="General">
                  <c:v>8</c:v>
                </c:pt>
                <c:pt idx="13" formatCode="0.00">
                  <c:v>11</c:v>
                </c:pt>
                <c:pt idx="14" formatCode="0.00">
                  <c:v>10</c:v>
                </c:pt>
                <c:pt idx="15" formatCode="0.00">
                  <c:v>10.75</c:v>
                </c:pt>
                <c:pt idx="16" formatCode="General">
                  <c:v>10</c:v>
                </c:pt>
                <c:pt idx="17" formatCode="0.00">
                  <c:v>10</c:v>
                </c:pt>
                <c:pt idx="18" formatCode="0.00">
                  <c:v>11</c:v>
                </c:pt>
                <c:pt idx="19" formatCode="0.00">
                  <c:v>12</c:v>
                </c:pt>
                <c:pt idx="20" formatCode="0.00">
                  <c:v>10.5</c:v>
                </c:pt>
                <c:pt idx="21" formatCode="0.00">
                  <c:v>11.221666666666666</c:v>
                </c:pt>
                <c:pt idx="22" formatCode="General">
                  <c:v>12</c:v>
                </c:pt>
                <c:pt idx="23" formatCode="0.00">
                  <c:v>12</c:v>
                </c:pt>
                <c:pt idx="24" formatCode="0.00">
                  <c:v>10</c:v>
                </c:pt>
                <c:pt idx="25" formatCode="0.00">
                  <c:v>12.33</c:v>
                </c:pt>
                <c:pt idx="26" formatCode="0.00">
                  <c:v>7</c:v>
                </c:pt>
                <c:pt idx="27" formatCode="0.00">
                  <c:v>13</c:v>
                </c:pt>
                <c:pt idx="28" formatCode="General">
                  <c:v>30</c:v>
                </c:pt>
                <c:pt idx="29" formatCode="0.00">
                  <c:v>10.879999999999999</c:v>
                </c:pt>
                <c:pt idx="30" formatCode="General">
                  <c:v>60</c:v>
                </c:pt>
                <c:pt idx="31" formatCode="0.00;[Red]0.00">
                  <c:v>10.145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51"/>
          <c:order val="51"/>
          <c:tx>
            <c:strRef>
              <c:f>'PV  '!$A$59:$K$59</c:f>
              <c:strCache>
                <c:ptCount val="1"/>
                <c:pt idx="0">
                  <c:v>50 11AR0553 MEZOUAR Amina 9.84 4 9.00 10.67 9.96 10 10.00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'!$L$59:$CY$59</c:f>
              <c:numCache>
                <c:formatCode>0.00_ ;\-0.00\ </c:formatCode>
                <c:ptCount val="36"/>
                <c:pt idx="0">
                  <c:v>11.5</c:v>
                </c:pt>
                <c:pt idx="1">
                  <c:v>8</c:v>
                </c:pt>
                <c:pt idx="2">
                  <c:v>11</c:v>
                </c:pt>
                <c:pt idx="3" formatCode="0.00">
                  <c:v>10</c:v>
                </c:pt>
                <c:pt idx="4" formatCode="General">
                  <c:v>8</c:v>
                </c:pt>
                <c:pt idx="5" formatCode="0.00">
                  <c:v>11</c:v>
                </c:pt>
                <c:pt idx="6" formatCode="0.00">
                  <c:v>7.5</c:v>
                </c:pt>
                <c:pt idx="7" formatCode="0.00">
                  <c:v>11.5</c:v>
                </c:pt>
                <c:pt idx="8" formatCode="0.00">
                  <c:v>10</c:v>
                </c:pt>
                <c:pt idx="9" formatCode="General">
                  <c:v>22</c:v>
                </c:pt>
                <c:pt idx="10" formatCode="0.00;[Red]0.00">
                  <c:v>9.94</c:v>
                </c:pt>
                <c:pt idx="11" formatCode="0.00">
                  <c:v>8.25</c:v>
                </c:pt>
                <c:pt idx="12" formatCode="General">
                  <c:v>4</c:v>
                </c:pt>
                <c:pt idx="13" formatCode="0.00">
                  <c:v>6.5</c:v>
                </c:pt>
                <c:pt idx="14" formatCode="0.00">
                  <c:v>10</c:v>
                </c:pt>
                <c:pt idx="15" formatCode="0.00">
                  <c:v>10.55</c:v>
                </c:pt>
                <c:pt idx="16" formatCode="General">
                  <c:v>10</c:v>
                </c:pt>
                <c:pt idx="17" formatCode="0.00">
                  <c:v>10</c:v>
                </c:pt>
                <c:pt idx="18" formatCode="0.00">
                  <c:v>13</c:v>
                </c:pt>
                <c:pt idx="19" formatCode="0.00">
                  <c:v>9</c:v>
                </c:pt>
                <c:pt idx="20" formatCode="0.00">
                  <c:v>10.5</c:v>
                </c:pt>
                <c:pt idx="21" formatCode="0.00">
                  <c:v>13.013333333333334</c:v>
                </c:pt>
                <c:pt idx="22" formatCode="General">
                  <c:v>12</c:v>
                </c:pt>
                <c:pt idx="23" formatCode="0.00">
                  <c:v>16.75</c:v>
                </c:pt>
                <c:pt idx="24" formatCode="0.00">
                  <c:v>10.5</c:v>
                </c:pt>
                <c:pt idx="25" formatCode="0.00">
                  <c:v>11.33</c:v>
                </c:pt>
                <c:pt idx="26" formatCode="0.00">
                  <c:v>11.5</c:v>
                </c:pt>
                <c:pt idx="27" formatCode="0.00">
                  <c:v>14</c:v>
                </c:pt>
                <c:pt idx="28" formatCode="General">
                  <c:v>30</c:v>
                </c:pt>
                <c:pt idx="29" formatCode="0.00">
                  <c:v>10.93</c:v>
                </c:pt>
                <c:pt idx="30" formatCode="General">
                  <c:v>60</c:v>
                </c:pt>
                <c:pt idx="31" formatCode="0.00;[Red]0.00">
                  <c:v>10.434999999999999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52"/>
          <c:order val="52"/>
          <c:tx>
            <c:strRef>
              <c:f>'PV  '!$A$60:$K$60</c:f>
              <c:strCache>
                <c:ptCount val="1"/>
                <c:pt idx="0">
                  <c:v>51 11AR0415 OUAHCENE Lamia 10.09 8 9.50 10.67 9.21 6 8.50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'!$L$60:$CY$60</c:f>
              <c:numCache>
                <c:formatCode>0.00_ ;\-0.00\ </c:formatCode>
                <c:ptCount val="36"/>
                <c:pt idx="0">
                  <c:v>15</c:v>
                </c:pt>
                <c:pt idx="1">
                  <c:v>5</c:v>
                </c:pt>
                <c:pt idx="2">
                  <c:v>10</c:v>
                </c:pt>
                <c:pt idx="3" formatCode="0.00">
                  <c:v>11.75</c:v>
                </c:pt>
                <c:pt idx="4" formatCode="General">
                  <c:v>8</c:v>
                </c:pt>
                <c:pt idx="5" formatCode="0.00">
                  <c:v>11</c:v>
                </c:pt>
                <c:pt idx="6" formatCode="0.00">
                  <c:v>11.5</c:v>
                </c:pt>
                <c:pt idx="7" formatCode="0.00">
                  <c:v>12</c:v>
                </c:pt>
                <c:pt idx="8" formatCode="0.00">
                  <c:v>12.5</c:v>
                </c:pt>
                <c:pt idx="9" formatCode="General">
                  <c:v>30</c:v>
                </c:pt>
                <c:pt idx="10" formatCode="0.00;[Red]0.00">
                  <c:v>10.129999999999999</c:v>
                </c:pt>
                <c:pt idx="11" formatCode="0.00">
                  <c:v>10.75</c:v>
                </c:pt>
                <c:pt idx="12" formatCode="General">
                  <c:v>8</c:v>
                </c:pt>
                <c:pt idx="13" formatCode="0.00">
                  <c:v>11.5</c:v>
                </c:pt>
                <c:pt idx="14" formatCode="0.00">
                  <c:v>10</c:v>
                </c:pt>
                <c:pt idx="15" formatCode="0.00">
                  <c:v>9.3000000000000007</c:v>
                </c:pt>
                <c:pt idx="16" formatCode="General">
                  <c:v>5</c:v>
                </c:pt>
                <c:pt idx="17" formatCode="0.00">
                  <c:v>7</c:v>
                </c:pt>
                <c:pt idx="18" formatCode="0.00">
                  <c:v>13</c:v>
                </c:pt>
                <c:pt idx="19" formatCode="0.00">
                  <c:v>8</c:v>
                </c:pt>
                <c:pt idx="20" formatCode="0.00">
                  <c:v>10</c:v>
                </c:pt>
                <c:pt idx="21" formatCode="0.00">
                  <c:v>10.695</c:v>
                </c:pt>
                <c:pt idx="22" formatCode="General">
                  <c:v>12</c:v>
                </c:pt>
                <c:pt idx="23" formatCode="0.00">
                  <c:v>10</c:v>
                </c:pt>
                <c:pt idx="24" formatCode="0.00">
                  <c:v>11</c:v>
                </c:pt>
                <c:pt idx="25" formatCode="0.00">
                  <c:v>11.67</c:v>
                </c:pt>
                <c:pt idx="26" formatCode="0.00">
                  <c:v>9.5</c:v>
                </c:pt>
                <c:pt idx="27" formatCode="0.00">
                  <c:v>11</c:v>
                </c:pt>
                <c:pt idx="28" formatCode="General">
                  <c:v>30</c:v>
                </c:pt>
                <c:pt idx="29" formatCode="0.00">
                  <c:v>10.25</c:v>
                </c:pt>
                <c:pt idx="30" formatCode="General">
                  <c:v>60</c:v>
                </c:pt>
                <c:pt idx="31" formatCode="0.00;[Red]0.00">
                  <c:v>10.19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53"/>
          <c:order val="53"/>
          <c:tx>
            <c:strRef>
              <c:f>'PV  '!$A$61:$K$61</c:f>
              <c:strCache>
                <c:ptCount val="1"/>
                <c:pt idx="0">
                  <c:v>52 11AR0177 OUAZENE Salima 10.59 8 10.50 10.67 9.86 10 11.00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'!$L$61:$CY$61</c:f>
              <c:numCache>
                <c:formatCode>0.00_ ;\-0.00\ </c:formatCode>
                <c:ptCount val="36"/>
                <c:pt idx="0">
                  <c:v>10</c:v>
                </c:pt>
                <c:pt idx="1">
                  <c:v>8.5</c:v>
                </c:pt>
                <c:pt idx="2">
                  <c:v>10</c:v>
                </c:pt>
                <c:pt idx="3" formatCode="0.00">
                  <c:v>11.5825</c:v>
                </c:pt>
                <c:pt idx="4" formatCode="General">
                  <c:v>8</c:v>
                </c:pt>
                <c:pt idx="5" formatCode="0.00">
                  <c:v>16</c:v>
                </c:pt>
                <c:pt idx="6" formatCode="0.00">
                  <c:v>10</c:v>
                </c:pt>
                <c:pt idx="7" formatCode="0.00">
                  <c:v>10.33</c:v>
                </c:pt>
                <c:pt idx="8" formatCode="0.00">
                  <c:v>10</c:v>
                </c:pt>
                <c:pt idx="9" formatCode="General">
                  <c:v>30</c:v>
                </c:pt>
                <c:pt idx="10" formatCode="0.00;[Red]0.00">
                  <c:v>10.52</c:v>
                </c:pt>
                <c:pt idx="11" formatCode="0.00">
                  <c:v>9.25</c:v>
                </c:pt>
                <c:pt idx="12" formatCode="General">
                  <c:v>4</c:v>
                </c:pt>
                <c:pt idx="13" formatCode="0.00">
                  <c:v>8.5</c:v>
                </c:pt>
                <c:pt idx="14" formatCode="0.00">
                  <c:v>10</c:v>
                </c:pt>
                <c:pt idx="15" formatCode="0.00">
                  <c:v>8.8000000000000007</c:v>
                </c:pt>
                <c:pt idx="16" formatCode="General">
                  <c:v>5</c:v>
                </c:pt>
                <c:pt idx="17" formatCode="0.00">
                  <c:v>6.5</c:v>
                </c:pt>
                <c:pt idx="18" formatCode="0.00">
                  <c:v>10</c:v>
                </c:pt>
                <c:pt idx="19" formatCode="0.00">
                  <c:v>8.5</c:v>
                </c:pt>
                <c:pt idx="20" formatCode="0.00">
                  <c:v>10.5</c:v>
                </c:pt>
                <c:pt idx="21" formatCode="0.00">
                  <c:v>11.528333333333334</c:v>
                </c:pt>
                <c:pt idx="22" formatCode="General">
                  <c:v>12</c:v>
                </c:pt>
                <c:pt idx="23" formatCode="0.00">
                  <c:v>10.5</c:v>
                </c:pt>
                <c:pt idx="24" formatCode="0.00">
                  <c:v>11.5</c:v>
                </c:pt>
                <c:pt idx="25" formatCode="0.00">
                  <c:v>11.67</c:v>
                </c:pt>
                <c:pt idx="26" formatCode="0.00">
                  <c:v>8.5</c:v>
                </c:pt>
                <c:pt idx="27" formatCode="0.00">
                  <c:v>13.5</c:v>
                </c:pt>
                <c:pt idx="28" formatCode="General">
                  <c:v>30</c:v>
                </c:pt>
                <c:pt idx="29" formatCode="0.00">
                  <c:v>10.02</c:v>
                </c:pt>
                <c:pt idx="30" formatCode="General">
                  <c:v>60</c:v>
                </c:pt>
                <c:pt idx="31" formatCode="0.00;[Red]0.00">
                  <c:v>10.27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54"/>
          <c:order val="54"/>
          <c:tx>
            <c:strRef>
              <c:f>'PV  '!$A$62:$K$62</c:f>
              <c:strCache>
                <c:ptCount val="1"/>
                <c:pt idx="0">
                  <c:v>53 11AR0768 OUMELLIL Kahina 10.04 8 8.75 11.33 9.96 7 9.50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'!$L$62:$CY$62</c:f>
              <c:numCache>
                <c:formatCode>0.00_ ;\-0.00\ </c:formatCode>
                <c:ptCount val="36"/>
                <c:pt idx="0">
                  <c:v>12.5</c:v>
                </c:pt>
                <c:pt idx="1">
                  <c:v>10</c:v>
                </c:pt>
                <c:pt idx="2">
                  <c:v>8</c:v>
                </c:pt>
                <c:pt idx="3" formatCode="0.00">
                  <c:v>10.9175</c:v>
                </c:pt>
                <c:pt idx="4" formatCode="General">
                  <c:v>8</c:v>
                </c:pt>
                <c:pt idx="5" formatCode="0.00">
                  <c:v>10</c:v>
                </c:pt>
                <c:pt idx="6" formatCode="0.00">
                  <c:v>11.5</c:v>
                </c:pt>
                <c:pt idx="7" formatCode="0.00">
                  <c:v>12.17</c:v>
                </c:pt>
                <c:pt idx="8" formatCode="0.00">
                  <c:v>10</c:v>
                </c:pt>
                <c:pt idx="9" formatCode="General">
                  <c:v>30</c:v>
                </c:pt>
                <c:pt idx="10" formatCode="0.00;[Red]0.00">
                  <c:v>10.24</c:v>
                </c:pt>
                <c:pt idx="11" formatCode="0.00">
                  <c:v>9.75</c:v>
                </c:pt>
                <c:pt idx="12" formatCode="General">
                  <c:v>4</c:v>
                </c:pt>
                <c:pt idx="13" formatCode="0.00">
                  <c:v>9.5</c:v>
                </c:pt>
                <c:pt idx="14" formatCode="0.00">
                  <c:v>10</c:v>
                </c:pt>
                <c:pt idx="15" formatCode="0.00">
                  <c:v>9.65</c:v>
                </c:pt>
                <c:pt idx="16" formatCode="General">
                  <c:v>5</c:v>
                </c:pt>
                <c:pt idx="17" formatCode="0.00">
                  <c:v>8</c:v>
                </c:pt>
                <c:pt idx="18" formatCode="0.00">
                  <c:v>7.5</c:v>
                </c:pt>
                <c:pt idx="19" formatCode="0.00">
                  <c:v>11.5</c:v>
                </c:pt>
                <c:pt idx="20" formatCode="0.00">
                  <c:v>11.5</c:v>
                </c:pt>
                <c:pt idx="21" formatCode="0.00">
                  <c:v>11.208333333333334</c:v>
                </c:pt>
                <c:pt idx="22" formatCode="General">
                  <c:v>12</c:v>
                </c:pt>
                <c:pt idx="23" formatCode="0.00">
                  <c:v>11.75</c:v>
                </c:pt>
                <c:pt idx="24" formatCode="0.00">
                  <c:v>11</c:v>
                </c:pt>
                <c:pt idx="25" formatCode="0.00">
                  <c:v>12</c:v>
                </c:pt>
                <c:pt idx="26" formatCode="0.00">
                  <c:v>8.5</c:v>
                </c:pt>
                <c:pt idx="27" formatCode="0.00">
                  <c:v>12</c:v>
                </c:pt>
                <c:pt idx="28" formatCode="General">
                  <c:v>30</c:v>
                </c:pt>
                <c:pt idx="29" formatCode="0.00">
                  <c:v>10.3</c:v>
                </c:pt>
                <c:pt idx="30" formatCode="General">
                  <c:v>60</c:v>
                </c:pt>
                <c:pt idx="31" formatCode="0.00;[Red]0.00">
                  <c:v>10.27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55"/>
          <c:order val="55"/>
          <c:tx>
            <c:strRef>
              <c:f>'PV  '!$A$63:$K$63</c:f>
              <c:strCache>
                <c:ptCount val="1"/>
                <c:pt idx="0">
                  <c:v>54 11AR0708 ROUBACHE Siham 9.00 4 6.00 12.00 11.36 14 10.50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'!$L$63:$CY$63</c:f>
              <c:numCache>
                <c:formatCode>0.00_ ;\-0.00\ </c:formatCode>
                <c:ptCount val="36"/>
                <c:pt idx="0">
                  <c:v>15</c:v>
                </c:pt>
                <c:pt idx="1">
                  <c:v>10.5</c:v>
                </c:pt>
                <c:pt idx="2">
                  <c:v>10</c:v>
                </c:pt>
                <c:pt idx="3" formatCode="0.00">
                  <c:v>10.9575</c:v>
                </c:pt>
                <c:pt idx="4" formatCode="General">
                  <c:v>8</c:v>
                </c:pt>
                <c:pt idx="5" formatCode="0.00">
                  <c:v>11</c:v>
                </c:pt>
                <c:pt idx="6" formatCode="0.00">
                  <c:v>10</c:v>
                </c:pt>
                <c:pt idx="7" formatCode="0.00">
                  <c:v>12.33</c:v>
                </c:pt>
                <c:pt idx="8" formatCode="0.00">
                  <c:v>10.5</c:v>
                </c:pt>
                <c:pt idx="9" formatCode="General">
                  <c:v>30</c:v>
                </c:pt>
                <c:pt idx="10" formatCode="0.00;[Red]0.00">
                  <c:v>10.629999999999999</c:v>
                </c:pt>
                <c:pt idx="11" formatCode="0.00">
                  <c:v>10</c:v>
                </c:pt>
                <c:pt idx="12" formatCode="General">
                  <c:v>8</c:v>
                </c:pt>
                <c:pt idx="13" formatCode="0.00">
                  <c:v>9</c:v>
                </c:pt>
                <c:pt idx="14" formatCode="0.00">
                  <c:v>11</c:v>
                </c:pt>
                <c:pt idx="15" formatCode="0.00">
                  <c:v>9.85</c:v>
                </c:pt>
                <c:pt idx="16" formatCode="General">
                  <c:v>8</c:v>
                </c:pt>
                <c:pt idx="17" formatCode="0.00">
                  <c:v>10.5</c:v>
                </c:pt>
                <c:pt idx="18" formatCode="0.00">
                  <c:v>10.5</c:v>
                </c:pt>
                <c:pt idx="19" formatCode="0.00">
                  <c:v>8</c:v>
                </c:pt>
                <c:pt idx="20" formatCode="0.00">
                  <c:v>10</c:v>
                </c:pt>
                <c:pt idx="21" formatCode="0.00">
                  <c:v>11.055</c:v>
                </c:pt>
                <c:pt idx="22" formatCode="General">
                  <c:v>12</c:v>
                </c:pt>
                <c:pt idx="23" formatCode="0.00">
                  <c:v>12</c:v>
                </c:pt>
                <c:pt idx="24" formatCode="0.00">
                  <c:v>10.5</c:v>
                </c:pt>
                <c:pt idx="25" formatCode="0.00">
                  <c:v>12.33</c:v>
                </c:pt>
                <c:pt idx="26" formatCode="0.00">
                  <c:v>9.5</c:v>
                </c:pt>
                <c:pt idx="27" formatCode="0.00">
                  <c:v>11</c:v>
                </c:pt>
                <c:pt idx="28" formatCode="General">
                  <c:v>30</c:v>
                </c:pt>
                <c:pt idx="29" formatCode="0.00">
                  <c:v>10.379999999999999</c:v>
                </c:pt>
                <c:pt idx="30" formatCode="General">
                  <c:v>60</c:v>
                </c:pt>
                <c:pt idx="31" formatCode="0.00;[Red]0.00">
                  <c:v>10.504999999999999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56"/>
          <c:order val="56"/>
          <c:tx>
            <c:strRef>
              <c:f>'PV  '!$A$64:$K$64</c:f>
              <c:strCache>
                <c:ptCount val="1"/>
                <c:pt idx="0">
                  <c:v>55 11AR0329 SADAOUI Kahina 11.09 8 11.50 10.67 10.50 14 9.50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'!$L$64:$CY$64</c:f>
              <c:numCache>
                <c:formatCode>0.00_ ;\-0.00\ </c:formatCode>
                <c:ptCount val="36"/>
                <c:pt idx="0">
                  <c:v>12</c:v>
                </c:pt>
                <c:pt idx="1">
                  <c:v>10</c:v>
                </c:pt>
                <c:pt idx="2">
                  <c:v>11</c:v>
                </c:pt>
                <c:pt idx="3" formatCode="0.00">
                  <c:v>10.7925</c:v>
                </c:pt>
                <c:pt idx="4" formatCode="General">
                  <c:v>8</c:v>
                </c:pt>
                <c:pt idx="5" formatCode="0.00">
                  <c:v>11</c:v>
                </c:pt>
                <c:pt idx="6" formatCode="0.00">
                  <c:v>10</c:v>
                </c:pt>
                <c:pt idx="7" formatCode="0.00">
                  <c:v>12.17</c:v>
                </c:pt>
                <c:pt idx="8" formatCode="0.00">
                  <c:v>10</c:v>
                </c:pt>
                <c:pt idx="9" formatCode="General">
                  <c:v>30</c:v>
                </c:pt>
                <c:pt idx="10" formatCode="0.00;[Red]0.00">
                  <c:v>10.74</c:v>
                </c:pt>
                <c:pt idx="11" formatCode="0.00">
                  <c:v>11.5</c:v>
                </c:pt>
                <c:pt idx="12" formatCode="General">
                  <c:v>8</c:v>
                </c:pt>
                <c:pt idx="13" formatCode="0.00">
                  <c:v>11</c:v>
                </c:pt>
                <c:pt idx="14" formatCode="0.00">
                  <c:v>12</c:v>
                </c:pt>
                <c:pt idx="15" formatCode="0.00">
                  <c:v>11.05</c:v>
                </c:pt>
                <c:pt idx="16" formatCode="General">
                  <c:v>10</c:v>
                </c:pt>
                <c:pt idx="17" formatCode="0.00">
                  <c:v>11.5</c:v>
                </c:pt>
                <c:pt idx="18" formatCode="0.00">
                  <c:v>12</c:v>
                </c:pt>
                <c:pt idx="19" formatCode="0.00">
                  <c:v>8</c:v>
                </c:pt>
                <c:pt idx="20" formatCode="0.00">
                  <c:v>12</c:v>
                </c:pt>
                <c:pt idx="21" formatCode="0.00">
                  <c:v>12.736666666666666</c:v>
                </c:pt>
                <c:pt idx="22" formatCode="General">
                  <c:v>12</c:v>
                </c:pt>
                <c:pt idx="23" formatCode="0.00">
                  <c:v>15.25</c:v>
                </c:pt>
                <c:pt idx="24" formatCode="0.00">
                  <c:v>10.5</c:v>
                </c:pt>
                <c:pt idx="25" formatCode="0.00">
                  <c:v>11.67</c:v>
                </c:pt>
                <c:pt idx="26" formatCode="0.00">
                  <c:v>13</c:v>
                </c:pt>
                <c:pt idx="27" formatCode="0.00">
                  <c:v>13</c:v>
                </c:pt>
                <c:pt idx="28" formatCode="General">
                  <c:v>30</c:v>
                </c:pt>
                <c:pt idx="29" formatCode="0.00">
                  <c:v>11.85</c:v>
                </c:pt>
                <c:pt idx="30" formatCode="General">
                  <c:v>60</c:v>
                </c:pt>
                <c:pt idx="31" formatCode="0.00;[Red]0.00">
                  <c:v>11.295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57"/>
          <c:order val="57"/>
          <c:tx>
            <c:strRef>
              <c:f>'PV  '!$A$65:$K$65</c:f>
              <c:strCache>
                <c:ptCount val="1"/>
                <c:pt idx="0">
                  <c:v>56 11AR0584 SAIDJ Sabah 10.75 8 9.50 12.00 10.43 14 10.00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'!$L$65:$CY$65</c:f>
              <c:numCache>
                <c:formatCode>0.00_ ;\-0.00\ </c:formatCode>
                <c:ptCount val="36"/>
                <c:pt idx="0">
                  <c:v>12</c:v>
                </c:pt>
                <c:pt idx="1">
                  <c:v>10</c:v>
                </c:pt>
                <c:pt idx="2">
                  <c:v>10</c:v>
                </c:pt>
                <c:pt idx="3" formatCode="0.00">
                  <c:v>10.6675</c:v>
                </c:pt>
                <c:pt idx="4" formatCode="General">
                  <c:v>8</c:v>
                </c:pt>
                <c:pt idx="5" formatCode="0.00">
                  <c:v>10</c:v>
                </c:pt>
                <c:pt idx="6" formatCode="0.00">
                  <c:v>10</c:v>
                </c:pt>
                <c:pt idx="7" formatCode="0.00">
                  <c:v>12.17</c:v>
                </c:pt>
                <c:pt idx="8" formatCode="0.00">
                  <c:v>10.5</c:v>
                </c:pt>
                <c:pt idx="9" formatCode="General">
                  <c:v>30</c:v>
                </c:pt>
                <c:pt idx="10" formatCode="0.00;[Red]0.00">
                  <c:v>10.58</c:v>
                </c:pt>
                <c:pt idx="11" formatCode="0.00">
                  <c:v>8.75</c:v>
                </c:pt>
                <c:pt idx="12" formatCode="General">
                  <c:v>0</c:v>
                </c:pt>
                <c:pt idx="13" formatCode="0.00">
                  <c:v>9.5</c:v>
                </c:pt>
                <c:pt idx="14" formatCode="0.00">
                  <c:v>8</c:v>
                </c:pt>
                <c:pt idx="15" formatCode="0.00">
                  <c:v>9.8000000000000007</c:v>
                </c:pt>
                <c:pt idx="16" formatCode="General">
                  <c:v>7</c:v>
                </c:pt>
                <c:pt idx="17" formatCode="0.00">
                  <c:v>9</c:v>
                </c:pt>
                <c:pt idx="18" formatCode="0.00">
                  <c:v>10</c:v>
                </c:pt>
                <c:pt idx="19" formatCode="0.00">
                  <c:v>10.5</c:v>
                </c:pt>
                <c:pt idx="20" formatCode="0.00">
                  <c:v>10</c:v>
                </c:pt>
                <c:pt idx="21" formatCode="0.00">
                  <c:v>12.166666666666666</c:v>
                </c:pt>
                <c:pt idx="22" formatCode="General">
                  <c:v>12</c:v>
                </c:pt>
                <c:pt idx="23" formatCode="0.00">
                  <c:v>10.5</c:v>
                </c:pt>
                <c:pt idx="24" formatCode="0.00">
                  <c:v>12</c:v>
                </c:pt>
                <c:pt idx="25" formatCode="0.00">
                  <c:v>12</c:v>
                </c:pt>
                <c:pt idx="26" formatCode="0.00">
                  <c:v>9.5</c:v>
                </c:pt>
                <c:pt idx="27" formatCode="0.00">
                  <c:v>14.5</c:v>
                </c:pt>
                <c:pt idx="28" formatCode="General">
                  <c:v>30</c:v>
                </c:pt>
                <c:pt idx="29" formatCode="0.00">
                  <c:v>10.47</c:v>
                </c:pt>
                <c:pt idx="30" formatCode="General">
                  <c:v>60</c:v>
                </c:pt>
                <c:pt idx="31" formatCode="0.00;[Red]0.00">
                  <c:v>10.525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58"/>
          <c:order val="58"/>
          <c:tx>
            <c:strRef>
              <c:f>'PV  '!$A$66:$K$66</c:f>
              <c:strCache>
                <c:ptCount val="1"/>
                <c:pt idx="0">
                  <c:v>57 11AR0285 SOUALHI Kahina 0.00 0 0.00 0.00 0.00 0 0.00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'!$L$66:$CY$66</c:f>
              <c:numCache>
                <c:formatCode>0.00_ ;\-0.00\ 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 formatCode="General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General">
                  <c:v>0</c:v>
                </c:pt>
                <c:pt idx="10" formatCode="0.00;[Red]0.00">
                  <c:v>0</c:v>
                </c:pt>
                <c:pt idx="11" formatCode="0.00">
                  <c:v>0</c:v>
                </c:pt>
                <c:pt idx="12" formatCode="General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General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General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General">
                  <c:v>0</c:v>
                </c:pt>
                <c:pt idx="29" formatCode="0.00">
                  <c:v>0</c:v>
                </c:pt>
                <c:pt idx="30" formatCode="General">
                  <c:v>0</c:v>
                </c:pt>
                <c:pt idx="31" formatCode="0.00;[Red]0.00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120</c:v>
                </c:pt>
              </c:numCache>
            </c:numRef>
          </c:val>
        </c:ser>
        <c:ser>
          <c:idx val="59"/>
          <c:order val="59"/>
          <c:tx>
            <c:strRef>
              <c:f>'PV  '!$A$67:$K$67</c:f>
              <c:strCache>
                <c:ptCount val="1"/>
                <c:pt idx="0">
                  <c:v>58 08AR013 SOUDANI Billal 10.17 8 9.00 11.33 10.11 14 10.00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'!$L$67:$CY$67</c:f>
              <c:numCache>
                <c:formatCode>0.00_ ;\-0.00\ </c:formatCode>
                <c:ptCount val="36"/>
                <c:pt idx="0">
                  <c:v>10.5</c:v>
                </c:pt>
                <c:pt idx="1">
                  <c:v>10</c:v>
                </c:pt>
                <c:pt idx="2">
                  <c:v>10</c:v>
                </c:pt>
                <c:pt idx="3" formatCode="0.00">
                  <c:v>11.0425</c:v>
                </c:pt>
                <c:pt idx="4" formatCode="General">
                  <c:v>8</c:v>
                </c:pt>
                <c:pt idx="5" formatCode="0.00">
                  <c:v>11</c:v>
                </c:pt>
                <c:pt idx="6" formatCode="0.00">
                  <c:v>9</c:v>
                </c:pt>
                <c:pt idx="7" formatCode="0.00">
                  <c:v>12.67</c:v>
                </c:pt>
                <c:pt idx="8" formatCode="0.00">
                  <c:v>11.5</c:v>
                </c:pt>
                <c:pt idx="9" formatCode="General">
                  <c:v>30</c:v>
                </c:pt>
                <c:pt idx="10" formatCode="0.00;[Red]0.00">
                  <c:v>10.379999999999999</c:v>
                </c:pt>
                <c:pt idx="11" formatCode="0.00">
                  <c:v>11</c:v>
                </c:pt>
                <c:pt idx="12" formatCode="General">
                  <c:v>8</c:v>
                </c:pt>
                <c:pt idx="13" formatCode="0.00">
                  <c:v>13</c:v>
                </c:pt>
                <c:pt idx="14" formatCode="0.00">
                  <c:v>9</c:v>
                </c:pt>
                <c:pt idx="15" formatCode="0.00">
                  <c:v>9.1999999999999993</c:v>
                </c:pt>
                <c:pt idx="16" formatCode="General">
                  <c:v>5</c:v>
                </c:pt>
                <c:pt idx="17" formatCode="0.00">
                  <c:v>6</c:v>
                </c:pt>
                <c:pt idx="18" formatCode="0.00">
                  <c:v>14</c:v>
                </c:pt>
                <c:pt idx="19" formatCode="0.00">
                  <c:v>8</c:v>
                </c:pt>
                <c:pt idx="20" formatCode="0.00">
                  <c:v>10</c:v>
                </c:pt>
                <c:pt idx="21" formatCode="0.00">
                  <c:v>11.833333333333334</c:v>
                </c:pt>
                <c:pt idx="22" formatCode="General">
                  <c:v>12</c:v>
                </c:pt>
                <c:pt idx="23" formatCode="0.00">
                  <c:v>16.5</c:v>
                </c:pt>
                <c:pt idx="24" formatCode="0.00">
                  <c:v>10.5</c:v>
                </c:pt>
                <c:pt idx="25" formatCode="0.00">
                  <c:v>11</c:v>
                </c:pt>
                <c:pt idx="26" formatCode="0.00">
                  <c:v>7</c:v>
                </c:pt>
                <c:pt idx="27" formatCode="0.00">
                  <c:v>13</c:v>
                </c:pt>
                <c:pt idx="28" formatCode="General">
                  <c:v>30</c:v>
                </c:pt>
                <c:pt idx="29" formatCode="0.00">
                  <c:v>10.74</c:v>
                </c:pt>
                <c:pt idx="30" formatCode="General">
                  <c:v>60</c:v>
                </c:pt>
                <c:pt idx="31" formatCode="0.00;[Red]0.00">
                  <c:v>10.559999999999999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60"/>
          <c:order val="60"/>
          <c:tx>
            <c:strRef>
              <c:f>'PV  '!$A$68:$K$68</c:f>
              <c:strCache>
                <c:ptCount val="1"/>
                <c:pt idx="0">
                  <c:v>59 11AR0244 TAEB Anissa 9.17 0 9.00 9.33 10.04 14 9.50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'!$L$68:$CY$68</c:f>
              <c:numCache>
                <c:formatCode>0.00_ ;\-0.00\ </c:formatCode>
                <c:ptCount val="36"/>
                <c:pt idx="0">
                  <c:v>12</c:v>
                </c:pt>
                <c:pt idx="1">
                  <c:v>8</c:v>
                </c:pt>
                <c:pt idx="2">
                  <c:v>11.5</c:v>
                </c:pt>
                <c:pt idx="3" formatCode="0.00">
                  <c:v>9.625</c:v>
                </c:pt>
                <c:pt idx="4" formatCode="General">
                  <c:v>6</c:v>
                </c:pt>
                <c:pt idx="5" formatCode="0.00">
                  <c:v>10</c:v>
                </c:pt>
                <c:pt idx="6" formatCode="0.00">
                  <c:v>7</c:v>
                </c:pt>
                <c:pt idx="7" formatCode="0.00">
                  <c:v>10</c:v>
                </c:pt>
                <c:pt idx="8" formatCode="0.00">
                  <c:v>11.5</c:v>
                </c:pt>
                <c:pt idx="9" formatCode="General">
                  <c:v>20</c:v>
                </c:pt>
                <c:pt idx="10" formatCode="0.00;[Red]0.00">
                  <c:v>9.6999999999999993</c:v>
                </c:pt>
                <c:pt idx="11" formatCode="0.00">
                  <c:v>11.5</c:v>
                </c:pt>
                <c:pt idx="12" formatCode="General">
                  <c:v>8</c:v>
                </c:pt>
                <c:pt idx="13" formatCode="0.00">
                  <c:v>11</c:v>
                </c:pt>
                <c:pt idx="14" formatCode="0.00">
                  <c:v>12</c:v>
                </c:pt>
                <c:pt idx="15" formatCode="0.00">
                  <c:v>8.85</c:v>
                </c:pt>
                <c:pt idx="16" formatCode="General">
                  <c:v>5</c:v>
                </c:pt>
                <c:pt idx="17" formatCode="0.00">
                  <c:v>5.5</c:v>
                </c:pt>
                <c:pt idx="18" formatCode="0.00">
                  <c:v>9.5</c:v>
                </c:pt>
                <c:pt idx="19" formatCode="0.00">
                  <c:v>10</c:v>
                </c:pt>
                <c:pt idx="20" formatCode="0.00">
                  <c:v>11</c:v>
                </c:pt>
                <c:pt idx="21" formatCode="0.00">
                  <c:v>11.221666666666666</c:v>
                </c:pt>
                <c:pt idx="22" formatCode="General">
                  <c:v>12</c:v>
                </c:pt>
                <c:pt idx="23" formatCode="0.00">
                  <c:v>5</c:v>
                </c:pt>
                <c:pt idx="24" formatCode="0.00">
                  <c:v>8</c:v>
                </c:pt>
                <c:pt idx="25" formatCode="0.00">
                  <c:v>11.33</c:v>
                </c:pt>
                <c:pt idx="26" formatCode="0.00">
                  <c:v>13</c:v>
                </c:pt>
                <c:pt idx="27" formatCode="0.00">
                  <c:v>15</c:v>
                </c:pt>
                <c:pt idx="28" formatCode="General">
                  <c:v>30</c:v>
                </c:pt>
                <c:pt idx="29" formatCode="0.00">
                  <c:v>10.51</c:v>
                </c:pt>
                <c:pt idx="30" formatCode="General">
                  <c:v>60</c:v>
                </c:pt>
                <c:pt idx="31" formatCode="0.00;[Red]0.00">
                  <c:v>10.105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61"/>
          <c:order val="61"/>
          <c:tx>
            <c:strRef>
              <c:f>'PV  '!$A$69:$K$69</c:f>
              <c:strCache>
                <c:ptCount val="1"/>
                <c:pt idx="0">
                  <c:v>60 11AR0294 TAHIR Dania 9.25 4 7.50 11.00 10.71 14 10.00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'!$L$69:$CY$69</c:f>
              <c:numCache>
                <c:formatCode>0.00_ ;\-0.00\ </c:formatCode>
                <c:ptCount val="36"/>
                <c:pt idx="0">
                  <c:v>12</c:v>
                </c:pt>
                <c:pt idx="1">
                  <c:v>11</c:v>
                </c:pt>
                <c:pt idx="2">
                  <c:v>10</c:v>
                </c:pt>
                <c:pt idx="3" formatCode="0.00">
                  <c:v>10.7925</c:v>
                </c:pt>
                <c:pt idx="4" formatCode="General">
                  <c:v>8</c:v>
                </c:pt>
                <c:pt idx="5" formatCode="0.00">
                  <c:v>13</c:v>
                </c:pt>
                <c:pt idx="6" formatCode="0.00">
                  <c:v>11</c:v>
                </c:pt>
                <c:pt idx="7" formatCode="0.00">
                  <c:v>9.17</c:v>
                </c:pt>
                <c:pt idx="8" formatCode="0.00">
                  <c:v>10</c:v>
                </c:pt>
                <c:pt idx="9" formatCode="General">
                  <c:v>30</c:v>
                </c:pt>
                <c:pt idx="10" formatCode="0.00;[Red]0.00">
                  <c:v>10.35</c:v>
                </c:pt>
                <c:pt idx="11" formatCode="0.00">
                  <c:v>11.5</c:v>
                </c:pt>
                <c:pt idx="12" formatCode="General">
                  <c:v>8</c:v>
                </c:pt>
                <c:pt idx="13" formatCode="0.00">
                  <c:v>9</c:v>
                </c:pt>
                <c:pt idx="14" formatCode="0.00">
                  <c:v>14</c:v>
                </c:pt>
                <c:pt idx="15" formatCode="0.00">
                  <c:v>10.65</c:v>
                </c:pt>
                <c:pt idx="16" formatCode="General">
                  <c:v>10</c:v>
                </c:pt>
                <c:pt idx="17" formatCode="0.00">
                  <c:v>11</c:v>
                </c:pt>
                <c:pt idx="18" formatCode="0.00">
                  <c:v>10</c:v>
                </c:pt>
                <c:pt idx="19" formatCode="0.00">
                  <c:v>9.5</c:v>
                </c:pt>
                <c:pt idx="20" formatCode="0.00">
                  <c:v>11.5</c:v>
                </c:pt>
                <c:pt idx="21" formatCode="0.00">
                  <c:v>13.055</c:v>
                </c:pt>
                <c:pt idx="22" formatCode="General">
                  <c:v>12</c:v>
                </c:pt>
                <c:pt idx="23" formatCode="0.00">
                  <c:v>12</c:v>
                </c:pt>
                <c:pt idx="24" formatCode="0.00">
                  <c:v>12.5</c:v>
                </c:pt>
                <c:pt idx="25" formatCode="0.00">
                  <c:v>13.33</c:v>
                </c:pt>
                <c:pt idx="26" formatCode="0.00">
                  <c:v>10.5</c:v>
                </c:pt>
                <c:pt idx="27" formatCode="0.00">
                  <c:v>15</c:v>
                </c:pt>
                <c:pt idx="28" formatCode="General">
                  <c:v>30</c:v>
                </c:pt>
                <c:pt idx="29" formatCode="0.00">
                  <c:v>11.84</c:v>
                </c:pt>
                <c:pt idx="30" formatCode="General">
                  <c:v>60</c:v>
                </c:pt>
                <c:pt idx="31" formatCode="0.00;[Red]0.00">
                  <c:v>11.094999999999999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62"/>
          <c:order val="62"/>
          <c:tx>
            <c:strRef>
              <c:f>'PV  '!$A$70:$K$70</c:f>
              <c:strCache>
                <c:ptCount val="1"/>
                <c:pt idx="0">
                  <c:v>61 11AR0210 TAKENINT Kahina 0.00 0 0.00 0.00 0.00 0 0.00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'!$L$70:$CY$70</c:f>
              <c:numCache>
                <c:formatCode>0.00_ ;\-0.00\ 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 formatCode="General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General">
                  <c:v>0</c:v>
                </c:pt>
                <c:pt idx="10" formatCode="0.00;[Red]0.00">
                  <c:v>0</c:v>
                </c:pt>
                <c:pt idx="11" formatCode="0.00">
                  <c:v>0</c:v>
                </c:pt>
                <c:pt idx="12" formatCode="General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General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General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General">
                  <c:v>0</c:v>
                </c:pt>
                <c:pt idx="29" formatCode="0.00">
                  <c:v>0</c:v>
                </c:pt>
                <c:pt idx="30" formatCode="General">
                  <c:v>0</c:v>
                </c:pt>
                <c:pt idx="31" formatCode="0.00;[Red]0.00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120</c:v>
                </c:pt>
              </c:numCache>
            </c:numRef>
          </c:val>
        </c:ser>
        <c:ser>
          <c:idx val="63"/>
          <c:order val="63"/>
          <c:tx>
            <c:strRef>
              <c:f>'PV  '!$A$71:$K$71</c:f>
              <c:strCache>
                <c:ptCount val="1"/>
                <c:pt idx="0">
                  <c:v>62 11AR0462 TISSEGOUINE Lynda 11.17 8 12.00 10.33 9.07 7 10.00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'!$L$71:$CY$71</c:f>
              <c:numCache>
                <c:formatCode>0.00_ ;\-0.00\ </c:formatCode>
                <c:ptCount val="36"/>
                <c:pt idx="0">
                  <c:v>10</c:v>
                </c:pt>
                <c:pt idx="1">
                  <c:v>9</c:v>
                </c:pt>
                <c:pt idx="2">
                  <c:v>7</c:v>
                </c:pt>
                <c:pt idx="3" formatCode="0.00">
                  <c:v>8.125</c:v>
                </c:pt>
                <c:pt idx="4" formatCode="General">
                  <c:v>2</c:v>
                </c:pt>
                <c:pt idx="5" formatCode="0.00">
                  <c:v>10</c:v>
                </c:pt>
                <c:pt idx="6" formatCode="0.00">
                  <c:v>5.5</c:v>
                </c:pt>
                <c:pt idx="7" formatCode="0.00">
                  <c:v>8.5</c:v>
                </c:pt>
                <c:pt idx="8" formatCode="0.00">
                  <c:v>8.5</c:v>
                </c:pt>
                <c:pt idx="9" formatCode="General">
                  <c:v>17</c:v>
                </c:pt>
                <c:pt idx="10" formatCode="0.00;[Red]0.00">
                  <c:v>9.379999999999999</c:v>
                </c:pt>
                <c:pt idx="11" formatCode="0.00">
                  <c:v>11.25</c:v>
                </c:pt>
                <c:pt idx="12" formatCode="General">
                  <c:v>8</c:v>
                </c:pt>
                <c:pt idx="13" formatCode="0.00">
                  <c:v>10.5</c:v>
                </c:pt>
                <c:pt idx="14" formatCode="0.00">
                  <c:v>12</c:v>
                </c:pt>
                <c:pt idx="15" formatCode="0.00">
                  <c:v>9.85</c:v>
                </c:pt>
                <c:pt idx="16" formatCode="General">
                  <c:v>8</c:v>
                </c:pt>
                <c:pt idx="17" formatCode="0.00">
                  <c:v>10</c:v>
                </c:pt>
                <c:pt idx="18" formatCode="0.00">
                  <c:v>10.5</c:v>
                </c:pt>
                <c:pt idx="19" formatCode="0.00">
                  <c:v>8</c:v>
                </c:pt>
                <c:pt idx="20" formatCode="0.00">
                  <c:v>10.5</c:v>
                </c:pt>
                <c:pt idx="21" formatCode="0.00">
                  <c:v>12.43</c:v>
                </c:pt>
                <c:pt idx="22" formatCode="General">
                  <c:v>12</c:v>
                </c:pt>
                <c:pt idx="23" formatCode="0.00">
                  <c:v>10.75</c:v>
                </c:pt>
                <c:pt idx="24" formatCode="0.00">
                  <c:v>11</c:v>
                </c:pt>
                <c:pt idx="25" formatCode="0.00">
                  <c:v>12.33</c:v>
                </c:pt>
                <c:pt idx="26" formatCode="0.00">
                  <c:v>12.5</c:v>
                </c:pt>
                <c:pt idx="27" formatCode="0.00">
                  <c:v>14</c:v>
                </c:pt>
                <c:pt idx="28" formatCode="General">
                  <c:v>30</c:v>
                </c:pt>
                <c:pt idx="29" formatCode="0.00">
                  <c:v>11.26</c:v>
                </c:pt>
                <c:pt idx="30" formatCode="General">
                  <c:v>60</c:v>
                </c:pt>
                <c:pt idx="31" formatCode="0.00;[Red]0.00">
                  <c:v>10.32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64"/>
          <c:order val="64"/>
          <c:tx>
            <c:strRef>
              <c:f>'PV  '!$A$72:$K$72</c:f>
              <c:strCache>
                <c:ptCount val="1"/>
                <c:pt idx="0">
                  <c:v>62 coefficient TISSEGOUINE Lynda 8 8 4 4 14 7 4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'!$L$72:$CY$72</c:f>
              <c:numCache>
                <c:formatCode>General</c:formatCode>
                <c:ptCount val="36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8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11">
                  <c:v>8</c:v>
                </c:pt>
                <c:pt idx="13">
                  <c:v>4</c:v>
                </c:pt>
                <c:pt idx="14">
                  <c:v>4</c:v>
                </c:pt>
                <c:pt idx="15">
                  <c:v>10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12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4</c:v>
                </c:pt>
              </c:numCache>
            </c:numRef>
          </c:val>
        </c:ser>
        <c:ser>
          <c:idx val="65"/>
          <c:order val="65"/>
          <c:tx>
            <c:strRef>
              <c:f>'PV  '!$A$73:$K$73</c:f>
              <c:strCache>
                <c:ptCount val="1"/>
                <c:pt idx="0">
                  <c:v>N° Matricule Nom Prénom وحد تع اس 1 u1 نح و صر بلا و اسل وحد تع اس 2 u2 تعل عا خا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'!$L$73:$CY$73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;[Red]0.0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 formatCode="0.00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5">
                  <c:v>0</c:v>
                </c:pt>
              </c:numCache>
            </c:numRef>
          </c:val>
        </c:ser>
        <c:ser>
          <c:idx val="66"/>
          <c:order val="66"/>
          <c:tx>
            <c:strRef>
              <c:f>'PV  '!$A$74:$K$74</c:f>
              <c:strCache>
                <c:ptCount val="1"/>
                <c:pt idx="0">
                  <c:v>63 11AR0246 TOUAHRIA Samiha 10.42 8 10.50 10.33 10.07 14 10.00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'!$L$74:$CY$74</c:f>
              <c:numCache>
                <c:formatCode>0.00_ ;\-0.00\ </c:formatCode>
                <c:ptCount val="36"/>
                <c:pt idx="0">
                  <c:v>10</c:v>
                </c:pt>
                <c:pt idx="1">
                  <c:v>8</c:v>
                </c:pt>
                <c:pt idx="2">
                  <c:v>13</c:v>
                </c:pt>
                <c:pt idx="3" formatCode="0.00">
                  <c:v>11.4175</c:v>
                </c:pt>
                <c:pt idx="4" formatCode="General">
                  <c:v>8</c:v>
                </c:pt>
                <c:pt idx="5" formatCode="0.00">
                  <c:v>13</c:v>
                </c:pt>
                <c:pt idx="6" formatCode="0.00">
                  <c:v>10</c:v>
                </c:pt>
                <c:pt idx="7" formatCode="0.00">
                  <c:v>12.17</c:v>
                </c:pt>
                <c:pt idx="8" formatCode="0.00">
                  <c:v>10.5</c:v>
                </c:pt>
                <c:pt idx="9" formatCode="General">
                  <c:v>30</c:v>
                </c:pt>
                <c:pt idx="10" formatCode="0.00;[Red]0.00">
                  <c:v>10.53</c:v>
                </c:pt>
                <c:pt idx="11" formatCode="0.00">
                  <c:v>10</c:v>
                </c:pt>
                <c:pt idx="12" formatCode="General">
                  <c:v>8</c:v>
                </c:pt>
                <c:pt idx="13" formatCode="0.00">
                  <c:v>9</c:v>
                </c:pt>
                <c:pt idx="14" formatCode="0.00">
                  <c:v>11</c:v>
                </c:pt>
                <c:pt idx="15" formatCode="0.00">
                  <c:v>8.5</c:v>
                </c:pt>
                <c:pt idx="16" formatCode="General">
                  <c:v>3</c:v>
                </c:pt>
                <c:pt idx="17" formatCode="0.00">
                  <c:v>8.5</c:v>
                </c:pt>
                <c:pt idx="18" formatCode="0.00">
                  <c:v>5.25</c:v>
                </c:pt>
                <c:pt idx="19" formatCode="0.00">
                  <c:v>8</c:v>
                </c:pt>
                <c:pt idx="20" formatCode="0.00">
                  <c:v>11</c:v>
                </c:pt>
                <c:pt idx="21" formatCode="0.00">
                  <c:v>13.611666666666666</c:v>
                </c:pt>
                <c:pt idx="22" formatCode="General">
                  <c:v>12</c:v>
                </c:pt>
                <c:pt idx="23" formatCode="0.00">
                  <c:v>17</c:v>
                </c:pt>
                <c:pt idx="24" formatCode="0.00">
                  <c:v>13</c:v>
                </c:pt>
                <c:pt idx="25" formatCode="0.00">
                  <c:v>12.67</c:v>
                </c:pt>
                <c:pt idx="26" formatCode="0.00">
                  <c:v>11</c:v>
                </c:pt>
                <c:pt idx="27" formatCode="0.00">
                  <c:v>14</c:v>
                </c:pt>
                <c:pt idx="28" formatCode="General">
                  <c:v>30</c:v>
                </c:pt>
                <c:pt idx="29" formatCode="0.00">
                  <c:v>10.95</c:v>
                </c:pt>
                <c:pt idx="30" formatCode="General">
                  <c:v>60</c:v>
                </c:pt>
                <c:pt idx="31" formatCode="0.00;[Red]0.00">
                  <c:v>10.739999999999998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67"/>
          <c:order val="67"/>
          <c:tx>
            <c:strRef>
              <c:f>'PV  '!$A$75:$K$75</c:f>
              <c:strCache>
                <c:ptCount val="1"/>
                <c:pt idx="0">
                  <c:v>64 11AR0689 TOUATI Malika 9.00 4 6.00 12.00 11.07 14 11.50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'!$L$75:$CY$75</c:f>
              <c:numCache>
                <c:formatCode>0.00_ ;\-0.00\ </c:formatCode>
                <c:ptCount val="36"/>
                <c:pt idx="0">
                  <c:v>12</c:v>
                </c:pt>
                <c:pt idx="1">
                  <c:v>8.5</c:v>
                </c:pt>
                <c:pt idx="2">
                  <c:v>13</c:v>
                </c:pt>
                <c:pt idx="3" formatCode="0.00">
                  <c:v>11.6675</c:v>
                </c:pt>
                <c:pt idx="4" formatCode="General">
                  <c:v>8</c:v>
                </c:pt>
                <c:pt idx="5" formatCode="0.00">
                  <c:v>13</c:v>
                </c:pt>
                <c:pt idx="6" formatCode="0.00">
                  <c:v>12.5</c:v>
                </c:pt>
                <c:pt idx="7" formatCode="0.00">
                  <c:v>11.17</c:v>
                </c:pt>
                <c:pt idx="8" formatCode="0.00">
                  <c:v>10</c:v>
                </c:pt>
                <c:pt idx="9" formatCode="General">
                  <c:v>30</c:v>
                </c:pt>
                <c:pt idx="10" formatCode="0.00;[Red]0.00">
                  <c:v>10.68</c:v>
                </c:pt>
                <c:pt idx="11" formatCode="0.00">
                  <c:v>12.75</c:v>
                </c:pt>
                <c:pt idx="12" formatCode="General">
                  <c:v>8</c:v>
                </c:pt>
                <c:pt idx="13" formatCode="0.00">
                  <c:v>10.5</c:v>
                </c:pt>
                <c:pt idx="14" formatCode="0.00">
                  <c:v>15</c:v>
                </c:pt>
                <c:pt idx="15" formatCode="0.00">
                  <c:v>9.65</c:v>
                </c:pt>
                <c:pt idx="16" formatCode="General">
                  <c:v>7</c:v>
                </c:pt>
                <c:pt idx="17" formatCode="0.00">
                  <c:v>6</c:v>
                </c:pt>
                <c:pt idx="18" formatCode="0.00">
                  <c:v>12</c:v>
                </c:pt>
                <c:pt idx="19" formatCode="0.00">
                  <c:v>10</c:v>
                </c:pt>
                <c:pt idx="20" formatCode="0.00">
                  <c:v>11.5</c:v>
                </c:pt>
                <c:pt idx="21" formatCode="0.00">
                  <c:v>12.416666666666666</c:v>
                </c:pt>
                <c:pt idx="22" formatCode="General">
                  <c:v>12</c:v>
                </c:pt>
                <c:pt idx="23" formatCode="0.00">
                  <c:v>10</c:v>
                </c:pt>
                <c:pt idx="24" formatCode="0.00">
                  <c:v>11</c:v>
                </c:pt>
                <c:pt idx="25" formatCode="0.00">
                  <c:v>13</c:v>
                </c:pt>
                <c:pt idx="26" formatCode="0.00">
                  <c:v>10.5</c:v>
                </c:pt>
                <c:pt idx="27" formatCode="0.00">
                  <c:v>15</c:v>
                </c:pt>
                <c:pt idx="28" formatCode="General">
                  <c:v>30</c:v>
                </c:pt>
                <c:pt idx="29" formatCode="0.00">
                  <c:v>11.59</c:v>
                </c:pt>
                <c:pt idx="30" formatCode="General">
                  <c:v>60</c:v>
                </c:pt>
                <c:pt idx="31" formatCode="0.00;[Red]0.00">
                  <c:v>11.135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68"/>
          <c:order val="68"/>
          <c:tx>
            <c:strRef>
              <c:f>'PV  '!$A$76:$K$76</c:f>
              <c:strCache>
                <c:ptCount val="1"/>
                <c:pt idx="0">
                  <c:v>65 11AR0537 YAHI Anissa 8.75 4 7.50 10.00 9.68 6 9.50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'!$L$76:$CY$76</c:f>
              <c:numCache>
                <c:formatCode>0.00_ ;\-0.00\ </c:formatCode>
                <c:ptCount val="36"/>
                <c:pt idx="0">
                  <c:v>10</c:v>
                </c:pt>
                <c:pt idx="1">
                  <c:v>9</c:v>
                </c:pt>
                <c:pt idx="2">
                  <c:v>10.5</c:v>
                </c:pt>
                <c:pt idx="3" formatCode="0.00">
                  <c:v>12.1675</c:v>
                </c:pt>
                <c:pt idx="4" formatCode="General">
                  <c:v>8</c:v>
                </c:pt>
                <c:pt idx="5" formatCode="0.00">
                  <c:v>16</c:v>
                </c:pt>
                <c:pt idx="6" formatCode="0.00">
                  <c:v>10.5</c:v>
                </c:pt>
                <c:pt idx="7" formatCode="0.00">
                  <c:v>11.67</c:v>
                </c:pt>
                <c:pt idx="8" formatCode="0.00">
                  <c:v>10.5</c:v>
                </c:pt>
                <c:pt idx="9" formatCode="General">
                  <c:v>30</c:v>
                </c:pt>
                <c:pt idx="10" formatCode="0.00;[Red]0.00">
                  <c:v>10.1</c:v>
                </c:pt>
                <c:pt idx="11" formatCode="0.00">
                  <c:v>7.25</c:v>
                </c:pt>
                <c:pt idx="12" formatCode="General">
                  <c:v>0</c:v>
                </c:pt>
                <c:pt idx="13" formatCode="0.00">
                  <c:v>5.5</c:v>
                </c:pt>
                <c:pt idx="14" formatCode="0.00">
                  <c:v>9</c:v>
                </c:pt>
                <c:pt idx="15" formatCode="0.00">
                  <c:v>9.35</c:v>
                </c:pt>
                <c:pt idx="16" formatCode="General">
                  <c:v>5</c:v>
                </c:pt>
                <c:pt idx="17" formatCode="0.00">
                  <c:v>8</c:v>
                </c:pt>
                <c:pt idx="18" formatCode="0.00">
                  <c:v>7</c:v>
                </c:pt>
                <c:pt idx="19" formatCode="0.00">
                  <c:v>10.5</c:v>
                </c:pt>
                <c:pt idx="20" formatCode="0.00">
                  <c:v>11.5</c:v>
                </c:pt>
                <c:pt idx="21" formatCode="0.00">
                  <c:v>12.32</c:v>
                </c:pt>
                <c:pt idx="22" formatCode="General">
                  <c:v>12</c:v>
                </c:pt>
                <c:pt idx="23" formatCode="0.00">
                  <c:v>12.25</c:v>
                </c:pt>
                <c:pt idx="24" formatCode="0.00">
                  <c:v>10</c:v>
                </c:pt>
                <c:pt idx="25" formatCode="0.00">
                  <c:v>10.67</c:v>
                </c:pt>
                <c:pt idx="26" formatCode="0.00">
                  <c:v>13</c:v>
                </c:pt>
                <c:pt idx="27" formatCode="0.00">
                  <c:v>14</c:v>
                </c:pt>
                <c:pt idx="28" formatCode="General">
                  <c:v>17</c:v>
                </c:pt>
                <c:pt idx="29" formatCode="0.00">
                  <c:v>9.98</c:v>
                </c:pt>
                <c:pt idx="30" formatCode="General">
                  <c:v>60</c:v>
                </c:pt>
                <c:pt idx="31" formatCode="0.00;[Red]0.00">
                  <c:v>10.039999999999999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69"/>
          <c:order val="69"/>
          <c:tx>
            <c:strRef>
              <c:f>'PV  '!$A$77:$K$77</c:f>
              <c:strCache>
                <c:ptCount val="1"/>
                <c:pt idx="0">
                  <c:v>66 10AR0097 YAHI Lynda 8.75 4 7.50 10.00 10.36 14 9.50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'!$L$77:$CY$77</c:f>
              <c:numCache>
                <c:formatCode>0.00_ ;\-0.00\ </c:formatCode>
                <c:ptCount val="36"/>
                <c:pt idx="0">
                  <c:v>11</c:v>
                </c:pt>
                <c:pt idx="1">
                  <c:v>8</c:v>
                </c:pt>
                <c:pt idx="2">
                  <c:v>14</c:v>
                </c:pt>
                <c:pt idx="3" formatCode="0.00">
                  <c:v>11.0425</c:v>
                </c:pt>
                <c:pt idx="4" formatCode="General">
                  <c:v>8</c:v>
                </c:pt>
                <c:pt idx="5" formatCode="0.00">
                  <c:v>12</c:v>
                </c:pt>
                <c:pt idx="6" formatCode="0.00">
                  <c:v>10.5</c:v>
                </c:pt>
                <c:pt idx="7" formatCode="0.00">
                  <c:v>11.67</c:v>
                </c:pt>
                <c:pt idx="8" formatCode="0.00">
                  <c:v>10</c:v>
                </c:pt>
                <c:pt idx="9" formatCode="General">
                  <c:v>30</c:v>
                </c:pt>
                <c:pt idx="10" formatCode="0.00;[Red]0.00">
                  <c:v>10.119999999999999</c:v>
                </c:pt>
                <c:pt idx="11" formatCode="0.00">
                  <c:v>10.75</c:v>
                </c:pt>
                <c:pt idx="12" formatCode="General">
                  <c:v>8</c:v>
                </c:pt>
                <c:pt idx="13" formatCode="0.00">
                  <c:v>8.5</c:v>
                </c:pt>
                <c:pt idx="14" formatCode="0.00">
                  <c:v>13</c:v>
                </c:pt>
                <c:pt idx="15" formatCode="0.00">
                  <c:v>9.5500000000000007</c:v>
                </c:pt>
                <c:pt idx="16" formatCode="General">
                  <c:v>5</c:v>
                </c:pt>
                <c:pt idx="17" formatCode="0.00">
                  <c:v>6</c:v>
                </c:pt>
                <c:pt idx="18" formatCode="0.00">
                  <c:v>9</c:v>
                </c:pt>
                <c:pt idx="19" formatCode="0.00">
                  <c:v>12.5</c:v>
                </c:pt>
                <c:pt idx="20" formatCode="0.00">
                  <c:v>11.5</c:v>
                </c:pt>
                <c:pt idx="21" formatCode="0.00">
                  <c:v>11.638333333333334</c:v>
                </c:pt>
                <c:pt idx="22" formatCode="General">
                  <c:v>12</c:v>
                </c:pt>
                <c:pt idx="23" formatCode="0.00">
                  <c:v>10</c:v>
                </c:pt>
                <c:pt idx="24" formatCode="0.00">
                  <c:v>6</c:v>
                </c:pt>
                <c:pt idx="25" formatCode="0.00">
                  <c:v>12.33</c:v>
                </c:pt>
                <c:pt idx="26" formatCode="0.00">
                  <c:v>11.5</c:v>
                </c:pt>
                <c:pt idx="27" formatCode="0.00">
                  <c:v>15</c:v>
                </c:pt>
                <c:pt idx="28" formatCode="General">
                  <c:v>30</c:v>
                </c:pt>
                <c:pt idx="29" formatCode="0.00">
                  <c:v>10.709999999999999</c:v>
                </c:pt>
                <c:pt idx="30" formatCode="General">
                  <c:v>60</c:v>
                </c:pt>
                <c:pt idx="31" formatCode="0.00;[Red]0.00">
                  <c:v>10.414999999999999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70"/>
          <c:order val="70"/>
          <c:tx>
            <c:strRef>
              <c:f>'PV  '!$A$78:$K$78</c:f>
              <c:strCache>
                <c:ptCount val="1"/>
                <c:pt idx="0">
                  <c:v>67 11AR0104 YAZID Fatma 11.17 8 12.00 10.33 9.57 7 8.00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'!$L$78:$CY$78</c:f>
              <c:numCache>
                <c:formatCode>0.00_ ;\-0.00\ </c:formatCode>
                <c:ptCount val="36"/>
                <c:pt idx="0">
                  <c:v>11</c:v>
                </c:pt>
                <c:pt idx="1">
                  <c:v>10.5</c:v>
                </c:pt>
                <c:pt idx="2">
                  <c:v>9</c:v>
                </c:pt>
                <c:pt idx="3" formatCode="0.00">
                  <c:v>10.2925</c:v>
                </c:pt>
                <c:pt idx="4" formatCode="General">
                  <c:v>8</c:v>
                </c:pt>
                <c:pt idx="5" formatCode="0.00">
                  <c:v>10</c:v>
                </c:pt>
                <c:pt idx="6" formatCode="0.00">
                  <c:v>10</c:v>
                </c:pt>
                <c:pt idx="7" formatCode="0.00">
                  <c:v>10.67</c:v>
                </c:pt>
                <c:pt idx="8" formatCode="0.00">
                  <c:v>10.5</c:v>
                </c:pt>
                <c:pt idx="9" formatCode="General">
                  <c:v>30</c:v>
                </c:pt>
                <c:pt idx="10" formatCode="0.00;[Red]0.00">
                  <c:v>10.19</c:v>
                </c:pt>
                <c:pt idx="11" formatCode="0.00">
                  <c:v>8.75</c:v>
                </c:pt>
                <c:pt idx="12" formatCode="General">
                  <c:v>0</c:v>
                </c:pt>
                <c:pt idx="13" formatCode="0.00">
                  <c:v>8.5</c:v>
                </c:pt>
                <c:pt idx="14" formatCode="0.00">
                  <c:v>9</c:v>
                </c:pt>
                <c:pt idx="15" formatCode="0.00">
                  <c:v>9.6</c:v>
                </c:pt>
                <c:pt idx="16" formatCode="General">
                  <c:v>7</c:v>
                </c:pt>
                <c:pt idx="17" formatCode="0.00">
                  <c:v>8</c:v>
                </c:pt>
                <c:pt idx="18" formatCode="0.00">
                  <c:v>11</c:v>
                </c:pt>
                <c:pt idx="19" formatCode="0.00">
                  <c:v>10</c:v>
                </c:pt>
                <c:pt idx="20" formatCode="0.00">
                  <c:v>10</c:v>
                </c:pt>
                <c:pt idx="21" formatCode="0.00">
                  <c:v>11.721666666666666</c:v>
                </c:pt>
                <c:pt idx="22" formatCode="General">
                  <c:v>12</c:v>
                </c:pt>
                <c:pt idx="23" formatCode="0.00">
                  <c:v>7</c:v>
                </c:pt>
                <c:pt idx="24" formatCode="0.00">
                  <c:v>11</c:v>
                </c:pt>
                <c:pt idx="25" formatCode="0.00">
                  <c:v>11.33</c:v>
                </c:pt>
                <c:pt idx="26" formatCode="0.00">
                  <c:v>13</c:v>
                </c:pt>
                <c:pt idx="27" formatCode="0.00">
                  <c:v>14</c:v>
                </c:pt>
                <c:pt idx="28" formatCode="General">
                  <c:v>30</c:v>
                </c:pt>
                <c:pt idx="29" formatCode="0.00">
                  <c:v>10.23</c:v>
                </c:pt>
                <c:pt idx="30" formatCode="General">
                  <c:v>60</c:v>
                </c:pt>
                <c:pt idx="31" formatCode="0.00;[Red]0.00">
                  <c:v>10.210000000000001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71"/>
          <c:order val="71"/>
          <c:tx>
            <c:strRef>
              <c:f>'PV  '!$A$79:$K$79</c:f>
              <c:strCache>
                <c:ptCount val="1"/>
                <c:pt idx="0">
                  <c:v>68 11AR0475 YOUKENANE Naima 10.17 8 9.00 11.33 9.93 11 10.50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'!$L$79:$CY$79</c:f>
              <c:numCache>
                <c:formatCode>0.00_ ;\-0.00\ </c:formatCode>
                <c:ptCount val="36"/>
                <c:pt idx="0">
                  <c:v>10</c:v>
                </c:pt>
                <c:pt idx="1">
                  <c:v>10</c:v>
                </c:pt>
                <c:pt idx="2">
                  <c:v>9</c:v>
                </c:pt>
                <c:pt idx="3" formatCode="0.00">
                  <c:v>10.7075</c:v>
                </c:pt>
                <c:pt idx="4" formatCode="General">
                  <c:v>8</c:v>
                </c:pt>
                <c:pt idx="5" formatCode="0.00">
                  <c:v>10</c:v>
                </c:pt>
                <c:pt idx="6" formatCode="0.00">
                  <c:v>12</c:v>
                </c:pt>
                <c:pt idx="7" formatCode="0.00">
                  <c:v>10.33</c:v>
                </c:pt>
                <c:pt idx="8" formatCode="0.00">
                  <c:v>10.5</c:v>
                </c:pt>
                <c:pt idx="9" formatCode="General">
                  <c:v>30</c:v>
                </c:pt>
                <c:pt idx="10" formatCode="0.00;[Red]0.00">
                  <c:v>10.199999999999999</c:v>
                </c:pt>
                <c:pt idx="11" formatCode="0.00">
                  <c:v>8.75</c:v>
                </c:pt>
                <c:pt idx="12" formatCode="General">
                  <c:v>4</c:v>
                </c:pt>
                <c:pt idx="13" formatCode="0.00">
                  <c:v>2.5</c:v>
                </c:pt>
                <c:pt idx="14" formatCode="0.00">
                  <c:v>15</c:v>
                </c:pt>
                <c:pt idx="15" formatCode="0.00">
                  <c:v>9.5500000000000007</c:v>
                </c:pt>
                <c:pt idx="16" formatCode="General">
                  <c:v>3</c:v>
                </c:pt>
                <c:pt idx="17" formatCode="0.00">
                  <c:v>6.5</c:v>
                </c:pt>
                <c:pt idx="18" formatCode="0.00">
                  <c:v>9</c:v>
                </c:pt>
                <c:pt idx="19" formatCode="0.00">
                  <c:v>9.5</c:v>
                </c:pt>
                <c:pt idx="20" formatCode="0.00">
                  <c:v>13</c:v>
                </c:pt>
                <c:pt idx="21" formatCode="0.00">
                  <c:v>11.888333333333334</c:v>
                </c:pt>
                <c:pt idx="22" formatCode="General">
                  <c:v>12</c:v>
                </c:pt>
                <c:pt idx="23" formatCode="0.00">
                  <c:v>11</c:v>
                </c:pt>
                <c:pt idx="24" formatCode="0.00">
                  <c:v>11.5</c:v>
                </c:pt>
                <c:pt idx="25" formatCode="0.00">
                  <c:v>12.33</c:v>
                </c:pt>
                <c:pt idx="26" formatCode="0.00">
                  <c:v>8.5</c:v>
                </c:pt>
                <c:pt idx="27" formatCode="0.00">
                  <c:v>14</c:v>
                </c:pt>
                <c:pt idx="28" formatCode="General">
                  <c:v>30</c:v>
                </c:pt>
                <c:pt idx="29" formatCode="0.00">
                  <c:v>10.28</c:v>
                </c:pt>
                <c:pt idx="30" formatCode="General">
                  <c:v>60</c:v>
                </c:pt>
                <c:pt idx="31" formatCode="0.00;[Red]0.00">
                  <c:v>10.239999999999998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72"/>
          <c:order val="72"/>
          <c:tx>
            <c:strRef>
              <c:f>'PV  '!$A$80:$K$80</c:f>
              <c:strCache>
                <c:ptCount val="1"/>
                <c:pt idx="0">
                  <c:v>69 11AR0474 YOUKNANE Nora 10.25 8 10.50 10.00 10.93 14 10.00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'!$L$80:$CY$80</c:f>
              <c:numCache>
                <c:formatCode>0.00_ ;\-0.00\ </c:formatCode>
                <c:ptCount val="36"/>
                <c:pt idx="0">
                  <c:v>13</c:v>
                </c:pt>
                <c:pt idx="1">
                  <c:v>11</c:v>
                </c:pt>
                <c:pt idx="2">
                  <c:v>10</c:v>
                </c:pt>
                <c:pt idx="3" formatCode="0.00">
                  <c:v>11.4175</c:v>
                </c:pt>
                <c:pt idx="4" formatCode="General">
                  <c:v>8</c:v>
                </c:pt>
                <c:pt idx="5" formatCode="0.00">
                  <c:v>13</c:v>
                </c:pt>
                <c:pt idx="6" formatCode="0.00">
                  <c:v>11</c:v>
                </c:pt>
                <c:pt idx="7" formatCode="0.00">
                  <c:v>11.67</c:v>
                </c:pt>
                <c:pt idx="8" formatCode="0.00">
                  <c:v>10</c:v>
                </c:pt>
                <c:pt idx="9" formatCode="General">
                  <c:v>30</c:v>
                </c:pt>
                <c:pt idx="10" formatCode="0.00;[Red]0.00">
                  <c:v>10.879999999999999</c:v>
                </c:pt>
                <c:pt idx="11" formatCode="0.00">
                  <c:v>8.75</c:v>
                </c:pt>
                <c:pt idx="12" formatCode="General">
                  <c:v>4</c:v>
                </c:pt>
                <c:pt idx="13" formatCode="0.00">
                  <c:v>7.5</c:v>
                </c:pt>
                <c:pt idx="14" formatCode="0.00">
                  <c:v>10</c:v>
                </c:pt>
                <c:pt idx="15" formatCode="0.00">
                  <c:v>8.65</c:v>
                </c:pt>
                <c:pt idx="16" formatCode="General">
                  <c:v>5</c:v>
                </c:pt>
                <c:pt idx="17" formatCode="0.00">
                  <c:v>8.5</c:v>
                </c:pt>
                <c:pt idx="18" formatCode="0.00">
                  <c:v>11</c:v>
                </c:pt>
                <c:pt idx="19" formatCode="0.00">
                  <c:v>0</c:v>
                </c:pt>
                <c:pt idx="20" formatCode="0.00">
                  <c:v>13</c:v>
                </c:pt>
                <c:pt idx="21" formatCode="0.00">
                  <c:v>11.778333333333334</c:v>
                </c:pt>
                <c:pt idx="22" formatCode="General">
                  <c:v>12</c:v>
                </c:pt>
                <c:pt idx="23" formatCode="0.00">
                  <c:v>10</c:v>
                </c:pt>
                <c:pt idx="24" formatCode="0.00">
                  <c:v>11.5</c:v>
                </c:pt>
                <c:pt idx="25" formatCode="0.00">
                  <c:v>10.67</c:v>
                </c:pt>
                <c:pt idx="26" formatCode="0.00">
                  <c:v>10.5</c:v>
                </c:pt>
                <c:pt idx="27" formatCode="0.00">
                  <c:v>14</c:v>
                </c:pt>
                <c:pt idx="28" formatCode="General">
                  <c:v>21</c:v>
                </c:pt>
                <c:pt idx="29" formatCode="0.00">
                  <c:v>9.93</c:v>
                </c:pt>
                <c:pt idx="30" formatCode="General">
                  <c:v>60</c:v>
                </c:pt>
                <c:pt idx="31" formatCode="0.00;[Red]0.00">
                  <c:v>10.404999999999999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73"/>
          <c:order val="73"/>
          <c:tx>
            <c:strRef>
              <c:f>'PV  '!$A$81:$K$81</c:f>
              <c:strCache>
                <c:ptCount val="1"/>
                <c:pt idx="0">
                  <c:v>70 11AR0071 YOUS Naoual 8.50 4 7.00 10.00 10.75 14 9.50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'!$L$81:$CY$81</c:f>
              <c:numCache>
                <c:formatCode>0.00_ ;\-0.00\ </c:formatCode>
                <c:ptCount val="36"/>
                <c:pt idx="0">
                  <c:v>12</c:v>
                </c:pt>
                <c:pt idx="1">
                  <c:v>10.5</c:v>
                </c:pt>
                <c:pt idx="2">
                  <c:v>11.5</c:v>
                </c:pt>
                <c:pt idx="3" formatCode="0.00">
                  <c:v>9.875</c:v>
                </c:pt>
                <c:pt idx="4" formatCode="General">
                  <c:v>6</c:v>
                </c:pt>
                <c:pt idx="5" formatCode="0.00">
                  <c:v>8</c:v>
                </c:pt>
                <c:pt idx="6" formatCode="0.00">
                  <c:v>10</c:v>
                </c:pt>
                <c:pt idx="7" formatCode="0.00">
                  <c:v>10</c:v>
                </c:pt>
                <c:pt idx="8" formatCode="0.00">
                  <c:v>11.5</c:v>
                </c:pt>
                <c:pt idx="9" formatCode="General">
                  <c:v>24</c:v>
                </c:pt>
                <c:pt idx="10" formatCode="0.00;[Red]0.00">
                  <c:v>9.92</c:v>
                </c:pt>
                <c:pt idx="11" formatCode="0.00">
                  <c:v>7.5</c:v>
                </c:pt>
                <c:pt idx="12" formatCode="General">
                  <c:v>4</c:v>
                </c:pt>
                <c:pt idx="13" formatCode="0.00">
                  <c:v>4</c:v>
                </c:pt>
                <c:pt idx="14" formatCode="0.00">
                  <c:v>11</c:v>
                </c:pt>
                <c:pt idx="15" formatCode="0.00">
                  <c:v>9.5500000000000007</c:v>
                </c:pt>
                <c:pt idx="16" formatCode="General">
                  <c:v>5</c:v>
                </c:pt>
                <c:pt idx="17" formatCode="0.00">
                  <c:v>6.5</c:v>
                </c:pt>
                <c:pt idx="18" formatCode="0.00">
                  <c:v>12</c:v>
                </c:pt>
                <c:pt idx="19" formatCode="0.00">
                  <c:v>8</c:v>
                </c:pt>
                <c:pt idx="20" formatCode="0.00">
                  <c:v>12</c:v>
                </c:pt>
                <c:pt idx="21" formatCode="0.00">
                  <c:v>13.708333333333334</c:v>
                </c:pt>
                <c:pt idx="22" formatCode="General">
                  <c:v>12</c:v>
                </c:pt>
                <c:pt idx="23" formatCode="0.00">
                  <c:v>15.25</c:v>
                </c:pt>
                <c:pt idx="24" formatCode="0.00">
                  <c:v>11.5</c:v>
                </c:pt>
                <c:pt idx="25" formatCode="0.00">
                  <c:v>13</c:v>
                </c:pt>
                <c:pt idx="26" formatCode="0.00">
                  <c:v>13.5</c:v>
                </c:pt>
                <c:pt idx="27" formatCode="0.00">
                  <c:v>14.5</c:v>
                </c:pt>
                <c:pt idx="28" formatCode="General">
                  <c:v>30</c:v>
                </c:pt>
                <c:pt idx="29" formatCode="0.00">
                  <c:v>10.67</c:v>
                </c:pt>
                <c:pt idx="30" formatCode="General">
                  <c:v>60</c:v>
                </c:pt>
                <c:pt idx="31" formatCode="0.00;[Red]0.00">
                  <c:v>10.295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74"/>
          <c:order val="74"/>
          <c:tx>
            <c:strRef>
              <c:f>'PV  '!$A$82:$K$82</c:f>
              <c:strCache>
                <c:ptCount val="1"/>
                <c:pt idx="0">
                  <c:v>71 11AR0688 ZANE Radia 8.54 4 6.75 10.33 9.75 7 10.00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'!$L$82:$CY$82</c:f>
              <c:numCache>
                <c:formatCode>0.00_ ;\-0.00\ </c:formatCode>
                <c:ptCount val="36"/>
                <c:pt idx="0">
                  <c:v>10</c:v>
                </c:pt>
                <c:pt idx="1">
                  <c:v>9.5</c:v>
                </c:pt>
                <c:pt idx="2">
                  <c:v>9.5</c:v>
                </c:pt>
                <c:pt idx="3" formatCode="0.00">
                  <c:v>10.5</c:v>
                </c:pt>
                <c:pt idx="4" formatCode="General">
                  <c:v>8</c:v>
                </c:pt>
                <c:pt idx="5" formatCode="0.00">
                  <c:v>9</c:v>
                </c:pt>
                <c:pt idx="6" formatCode="0.00">
                  <c:v>11.5</c:v>
                </c:pt>
                <c:pt idx="7" formatCode="0.00">
                  <c:v>11</c:v>
                </c:pt>
                <c:pt idx="8" formatCode="0.00">
                  <c:v>10.5</c:v>
                </c:pt>
                <c:pt idx="9" formatCode="General">
                  <c:v>19</c:v>
                </c:pt>
                <c:pt idx="10" formatCode="0.00;[Red]0.00">
                  <c:v>9.629999999999999</c:v>
                </c:pt>
                <c:pt idx="11" formatCode="0.00">
                  <c:v>9.75</c:v>
                </c:pt>
                <c:pt idx="12" formatCode="General">
                  <c:v>4</c:v>
                </c:pt>
                <c:pt idx="13" formatCode="0.00">
                  <c:v>10.5</c:v>
                </c:pt>
                <c:pt idx="14" formatCode="0.00">
                  <c:v>9</c:v>
                </c:pt>
                <c:pt idx="15" formatCode="0.00">
                  <c:v>9.5500000000000007</c:v>
                </c:pt>
                <c:pt idx="16" formatCode="General">
                  <c:v>5</c:v>
                </c:pt>
                <c:pt idx="17" formatCode="0.00">
                  <c:v>8</c:v>
                </c:pt>
                <c:pt idx="18" formatCode="0.00">
                  <c:v>10.5</c:v>
                </c:pt>
                <c:pt idx="19" formatCode="0.00">
                  <c:v>8</c:v>
                </c:pt>
                <c:pt idx="20" formatCode="0.00">
                  <c:v>11.5</c:v>
                </c:pt>
                <c:pt idx="21" formatCode="0.00">
                  <c:v>11.695</c:v>
                </c:pt>
                <c:pt idx="22" formatCode="General">
                  <c:v>12</c:v>
                </c:pt>
                <c:pt idx="23" formatCode="0.00">
                  <c:v>11.5</c:v>
                </c:pt>
                <c:pt idx="24" formatCode="0.00">
                  <c:v>9.5</c:v>
                </c:pt>
                <c:pt idx="25" formatCode="0.00">
                  <c:v>11.67</c:v>
                </c:pt>
                <c:pt idx="26" formatCode="0.00">
                  <c:v>9.5</c:v>
                </c:pt>
                <c:pt idx="27" formatCode="0.00">
                  <c:v>14</c:v>
                </c:pt>
                <c:pt idx="28" formatCode="General">
                  <c:v>30</c:v>
                </c:pt>
                <c:pt idx="29" formatCode="0.00">
                  <c:v>10.47</c:v>
                </c:pt>
                <c:pt idx="30" formatCode="General">
                  <c:v>60</c:v>
                </c:pt>
                <c:pt idx="31" formatCode="0.00;[Red]0.00">
                  <c:v>10.050000000000001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75"/>
          <c:order val="75"/>
          <c:tx>
            <c:strRef>
              <c:f>'PV  '!$A$83:$K$83</c:f>
              <c:strCache>
                <c:ptCount val="1"/>
                <c:pt idx="0">
                  <c:v>72 10AR0233 ZEMOURI Hafida 8.50 4 5.00 12.00 8.89 6 7.00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'!$L$83:$CY$83</c:f>
              <c:numCache>
                <c:formatCode>0.00_ ;\-0.00\ </c:formatCode>
                <c:ptCount val="36"/>
                <c:pt idx="0">
                  <c:v>11</c:v>
                </c:pt>
                <c:pt idx="1">
                  <c:v>8</c:v>
                </c:pt>
                <c:pt idx="2">
                  <c:v>10.5</c:v>
                </c:pt>
                <c:pt idx="3" formatCode="0.00">
                  <c:v>11.2925</c:v>
                </c:pt>
                <c:pt idx="4" formatCode="General">
                  <c:v>8</c:v>
                </c:pt>
                <c:pt idx="5" formatCode="0.00">
                  <c:v>13</c:v>
                </c:pt>
                <c:pt idx="6" formatCode="0.00">
                  <c:v>10</c:v>
                </c:pt>
                <c:pt idx="7" formatCode="0.00">
                  <c:v>12.17</c:v>
                </c:pt>
                <c:pt idx="8" formatCode="0.00">
                  <c:v>10</c:v>
                </c:pt>
                <c:pt idx="9" formatCode="General">
                  <c:v>18</c:v>
                </c:pt>
                <c:pt idx="10" formatCode="0.00;[Red]0.00">
                  <c:v>9.43</c:v>
                </c:pt>
                <c:pt idx="11" formatCode="0.00">
                  <c:v>9.25</c:v>
                </c:pt>
                <c:pt idx="12" formatCode="General">
                  <c:v>4</c:v>
                </c:pt>
                <c:pt idx="13" formatCode="0.00">
                  <c:v>8.5</c:v>
                </c:pt>
                <c:pt idx="14" formatCode="0.00">
                  <c:v>10</c:v>
                </c:pt>
                <c:pt idx="15" formatCode="0.00">
                  <c:v>9.6</c:v>
                </c:pt>
                <c:pt idx="16" formatCode="General">
                  <c:v>5</c:v>
                </c:pt>
                <c:pt idx="17" formatCode="0.00">
                  <c:v>6</c:v>
                </c:pt>
                <c:pt idx="18" formatCode="0.00">
                  <c:v>12</c:v>
                </c:pt>
                <c:pt idx="19" formatCode="0.00">
                  <c:v>9</c:v>
                </c:pt>
                <c:pt idx="20" formatCode="0.00">
                  <c:v>12</c:v>
                </c:pt>
                <c:pt idx="21" formatCode="0.00">
                  <c:v>12.305</c:v>
                </c:pt>
                <c:pt idx="22" formatCode="General">
                  <c:v>12</c:v>
                </c:pt>
                <c:pt idx="23" formatCode="0.00">
                  <c:v>10</c:v>
                </c:pt>
                <c:pt idx="24" formatCode="0.00">
                  <c:v>12.5</c:v>
                </c:pt>
                <c:pt idx="25" formatCode="0.00">
                  <c:v>12.33</c:v>
                </c:pt>
                <c:pt idx="26" formatCode="0.00">
                  <c:v>10</c:v>
                </c:pt>
                <c:pt idx="27" formatCode="0.00">
                  <c:v>14.5</c:v>
                </c:pt>
                <c:pt idx="28" formatCode="General">
                  <c:v>30</c:v>
                </c:pt>
                <c:pt idx="29" formatCode="0.00">
                  <c:v>10.59</c:v>
                </c:pt>
                <c:pt idx="30" formatCode="General">
                  <c:v>60</c:v>
                </c:pt>
                <c:pt idx="31" formatCode="0.00;[Red]0.00">
                  <c:v>10.01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76"/>
          <c:order val="76"/>
          <c:tx>
            <c:strRef>
              <c:f>'PV  '!$A$84:$K$84</c:f>
              <c:strCache>
                <c:ptCount val="1"/>
                <c:pt idx="0">
                  <c:v>73 11AR0652 ZIDANE Nora 10.50 8 9.00 12.00 10.61 14 8.50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'!$L$84:$CY$84</c:f>
              <c:numCache>
                <c:formatCode>0.00_ ;\-0.00\ </c:formatCode>
                <c:ptCount val="36"/>
                <c:pt idx="0">
                  <c:v>12</c:v>
                </c:pt>
                <c:pt idx="1">
                  <c:v>9.5</c:v>
                </c:pt>
                <c:pt idx="2">
                  <c:v>13.5</c:v>
                </c:pt>
                <c:pt idx="3" formatCode="0.00">
                  <c:v>12</c:v>
                </c:pt>
                <c:pt idx="4" formatCode="General">
                  <c:v>8</c:v>
                </c:pt>
                <c:pt idx="5" formatCode="0.00">
                  <c:v>10</c:v>
                </c:pt>
                <c:pt idx="6" formatCode="0.00">
                  <c:v>12</c:v>
                </c:pt>
                <c:pt idx="7" formatCode="0.00">
                  <c:v>13</c:v>
                </c:pt>
                <c:pt idx="8" formatCode="0.00">
                  <c:v>13</c:v>
                </c:pt>
                <c:pt idx="9" formatCode="General">
                  <c:v>30</c:v>
                </c:pt>
                <c:pt idx="10" formatCode="0.00;[Red]0.00">
                  <c:v>10.95</c:v>
                </c:pt>
                <c:pt idx="11" formatCode="0.00">
                  <c:v>9.5</c:v>
                </c:pt>
                <c:pt idx="12" formatCode="General">
                  <c:v>4</c:v>
                </c:pt>
                <c:pt idx="13" formatCode="0.00">
                  <c:v>8</c:v>
                </c:pt>
                <c:pt idx="14" formatCode="0.00">
                  <c:v>11</c:v>
                </c:pt>
                <c:pt idx="15" formatCode="0.00">
                  <c:v>8.85</c:v>
                </c:pt>
                <c:pt idx="16" formatCode="General">
                  <c:v>5</c:v>
                </c:pt>
                <c:pt idx="17" formatCode="0.00">
                  <c:v>7.5</c:v>
                </c:pt>
                <c:pt idx="18" formatCode="0.00">
                  <c:v>10</c:v>
                </c:pt>
                <c:pt idx="19" formatCode="0.00">
                  <c:v>8</c:v>
                </c:pt>
                <c:pt idx="20" formatCode="0.00">
                  <c:v>10</c:v>
                </c:pt>
                <c:pt idx="21" formatCode="0.00">
                  <c:v>12.083333333333334</c:v>
                </c:pt>
                <c:pt idx="22" formatCode="General">
                  <c:v>12</c:v>
                </c:pt>
                <c:pt idx="23" formatCode="0.00">
                  <c:v>10</c:v>
                </c:pt>
                <c:pt idx="24" formatCode="0.00">
                  <c:v>11</c:v>
                </c:pt>
                <c:pt idx="25" formatCode="0.00">
                  <c:v>12</c:v>
                </c:pt>
                <c:pt idx="26" formatCode="0.00">
                  <c:v>11.5</c:v>
                </c:pt>
                <c:pt idx="27" formatCode="0.00">
                  <c:v>14</c:v>
                </c:pt>
                <c:pt idx="28" formatCode="General">
                  <c:v>30</c:v>
                </c:pt>
                <c:pt idx="29" formatCode="0.00">
                  <c:v>10.32</c:v>
                </c:pt>
                <c:pt idx="30" formatCode="General">
                  <c:v>60</c:v>
                </c:pt>
                <c:pt idx="31" formatCode="0.00;[Red]0.00">
                  <c:v>10.635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ser>
          <c:idx val="77"/>
          <c:order val="77"/>
          <c:tx>
            <c:strRef>
              <c:f>'PV  '!$A$85:$K$85</c:f>
              <c:strCache>
                <c:ptCount val="1"/>
                <c:pt idx="0">
                  <c:v>74 11AR0235 ZIDANE Samia 8.67 4 7.00 10.33 11.04 14 11.00 </c:v>
                </c:pt>
              </c:strCache>
            </c:strRef>
          </c:tx>
          <c:cat>
            <c:multiLvlStrRef>
              <c:f>'PV  '!$L$6:$CY$7</c:f>
              <c:multiLvlStrCache>
                <c:ptCount val="21"/>
                <c:lvl>
                  <c:pt idx="2">
                    <c:v>Du : 26/09/2013</c:v>
                  </c:pt>
                  <c:pt idx="20">
                    <c:v>Semestre 1 &amp; 2</c:v>
                  </c:pt>
                </c:lvl>
                <c:lvl>
                  <c:pt idx="0">
                    <c:v>              Spécialité: Didactique</c:v>
                  </c:pt>
                  <c:pt idx="19">
                    <c:v>Session  Rattrapage</c:v>
                  </c:pt>
                </c:lvl>
              </c:multiLvlStrCache>
            </c:multiLvlStrRef>
          </c:cat>
          <c:val>
            <c:numRef>
              <c:f>'PV  '!$L$85:$CY$85</c:f>
              <c:numCache>
                <c:formatCode>0.00_ ;\-0.00\ </c:formatCode>
                <c:ptCount val="36"/>
                <c:pt idx="0">
                  <c:v>11.5</c:v>
                </c:pt>
                <c:pt idx="1">
                  <c:v>8.5</c:v>
                </c:pt>
                <c:pt idx="2">
                  <c:v>14</c:v>
                </c:pt>
                <c:pt idx="3" formatCode="0.00">
                  <c:v>10.625</c:v>
                </c:pt>
                <c:pt idx="4" formatCode="General">
                  <c:v>8</c:v>
                </c:pt>
                <c:pt idx="5" formatCode="0.00">
                  <c:v>9</c:v>
                </c:pt>
                <c:pt idx="6" formatCode="0.00">
                  <c:v>10.5</c:v>
                </c:pt>
                <c:pt idx="7" formatCode="0.00">
                  <c:v>11</c:v>
                </c:pt>
                <c:pt idx="8" formatCode="0.00">
                  <c:v>12</c:v>
                </c:pt>
                <c:pt idx="9" formatCode="General">
                  <c:v>30</c:v>
                </c:pt>
                <c:pt idx="10" formatCode="0.00;[Red]0.00">
                  <c:v>10.299999999999999</c:v>
                </c:pt>
                <c:pt idx="11" formatCode="0.00">
                  <c:v>7.75</c:v>
                </c:pt>
                <c:pt idx="12" formatCode="General">
                  <c:v>4</c:v>
                </c:pt>
                <c:pt idx="13" formatCode="0.00">
                  <c:v>4.5</c:v>
                </c:pt>
                <c:pt idx="14" formatCode="0.00">
                  <c:v>11</c:v>
                </c:pt>
                <c:pt idx="15" formatCode="0.00">
                  <c:v>9.5</c:v>
                </c:pt>
                <c:pt idx="16" formatCode="General">
                  <c:v>5</c:v>
                </c:pt>
                <c:pt idx="17" formatCode="0.00">
                  <c:v>9</c:v>
                </c:pt>
                <c:pt idx="18" formatCode="0.00">
                  <c:v>11</c:v>
                </c:pt>
                <c:pt idx="19" formatCode="0.00">
                  <c:v>8</c:v>
                </c:pt>
                <c:pt idx="20" formatCode="0.00">
                  <c:v>10</c:v>
                </c:pt>
                <c:pt idx="21" formatCode="0.00">
                  <c:v>13.083333333333334</c:v>
                </c:pt>
                <c:pt idx="22" formatCode="General">
                  <c:v>12</c:v>
                </c:pt>
                <c:pt idx="23" formatCode="0.00">
                  <c:v>13</c:v>
                </c:pt>
                <c:pt idx="24" formatCode="0.00">
                  <c:v>11</c:v>
                </c:pt>
                <c:pt idx="25" formatCode="0.00">
                  <c:v>12</c:v>
                </c:pt>
                <c:pt idx="26" formatCode="0.00">
                  <c:v>14.5</c:v>
                </c:pt>
                <c:pt idx="27" formatCode="0.00">
                  <c:v>14</c:v>
                </c:pt>
                <c:pt idx="28" formatCode="General">
                  <c:v>30</c:v>
                </c:pt>
                <c:pt idx="29" formatCode="0.00">
                  <c:v>10.47</c:v>
                </c:pt>
                <c:pt idx="30" formatCode="General">
                  <c:v>60</c:v>
                </c:pt>
                <c:pt idx="31" formatCode="0.00;[Red]0.00">
                  <c:v>10.385</c:v>
                </c:pt>
                <c:pt idx="32" formatCode="General">
                  <c:v>0</c:v>
                </c:pt>
                <c:pt idx="33" formatCode="General">
                  <c:v>60</c:v>
                </c:pt>
                <c:pt idx="34" formatCode="General">
                  <c:v>180</c:v>
                </c:pt>
              </c:numCache>
            </c:numRef>
          </c:val>
        </c:ser>
        <c:axId val="75119232"/>
        <c:axId val="75149696"/>
      </c:barChart>
      <c:catAx>
        <c:axId val="75119232"/>
        <c:scaling>
          <c:orientation val="minMax"/>
        </c:scaling>
        <c:axPos val="b"/>
        <c:tickLblPos val="nextTo"/>
        <c:crossAx val="75149696"/>
        <c:crosses val="autoZero"/>
        <c:auto val="1"/>
        <c:lblAlgn val="ctr"/>
        <c:lblOffset val="100"/>
      </c:catAx>
      <c:valAx>
        <c:axId val="75149696"/>
        <c:scaling>
          <c:orientation val="minMax"/>
        </c:scaling>
        <c:axPos val="l"/>
        <c:majorGridlines/>
        <c:numFmt formatCode="General" sourceLinked="1"/>
        <c:tickLblPos val="nextTo"/>
        <c:crossAx val="75119232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73366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H88"/>
  <sheetViews>
    <sheetView tabSelected="1" topLeftCell="I4" zoomScaleSheetLayoutView="100" workbookViewId="0">
      <selection activeCell="M12" sqref="M12"/>
    </sheetView>
  </sheetViews>
  <sheetFormatPr baseColWidth="10" defaultRowHeight="15"/>
  <cols>
    <col min="1" max="1" width="5.5703125" customWidth="1"/>
    <col min="2" max="2" width="15.85546875" customWidth="1"/>
    <col min="3" max="3" width="21.5703125" customWidth="1"/>
    <col min="4" max="4" width="12.5703125" customWidth="1"/>
    <col min="5" max="6" width="8.7109375" style="30" customWidth="1"/>
    <col min="7" max="8" width="8.7109375" customWidth="1"/>
    <col min="9" max="10" width="8.7109375" style="30" customWidth="1"/>
    <col min="11" max="14" width="8.7109375" customWidth="1"/>
    <col min="15" max="16" width="8.7109375" style="30" customWidth="1"/>
    <col min="17" max="20" width="8.7109375" customWidth="1"/>
    <col min="21" max="21" width="5.42578125" customWidth="1"/>
    <col min="22" max="22" width="9.42578125" style="10" customWidth="1"/>
    <col min="23" max="38" width="8.7109375" customWidth="1"/>
    <col min="39" max="39" width="11.7109375" customWidth="1"/>
    <col min="40" max="40" width="6" customWidth="1"/>
    <col min="41" max="42" width="8.7109375" customWidth="1"/>
    <col min="43" max="43" width="9.5703125" customWidth="1"/>
    <col min="44" max="44" width="15.28515625" customWidth="1"/>
    <col min="45" max="46" width="5.85546875" customWidth="1"/>
    <col min="47" max="47" width="18.140625" customWidth="1"/>
    <col min="48" max="81" width="3.7109375" hidden="1" customWidth="1"/>
    <col min="82" max="82" width="4.28515625" hidden="1" customWidth="1"/>
    <col min="83" max="107" width="3.7109375" hidden="1" customWidth="1"/>
    <col min="108" max="111" width="11.42578125" customWidth="1"/>
  </cols>
  <sheetData>
    <row r="1" spans="1:112" s="1" customFormat="1" ht="23.25">
      <c r="A1" s="74" t="s">
        <v>0</v>
      </c>
      <c r="B1" s="74"/>
      <c r="C1" s="74"/>
      <c r="D1" s="74"/>
      <c r="E1" s="75"/>
      <c r="F1" s="75"/>
      <c r="G1" s="74"/>
      <c r="H1" s="74"/>
      <c r="I1" s="75"/>
      <c r="J1" s="75"/>
      <c r="K1" s="76" t="s">
        <v>230</v>
      </c>
      <c r="L1" s="74"/>
      <c r="M1" s="74"/>
      <c r="N1" s="74"/>
      <c r="O1" s="75"/>
      <c r="P1" s="75"/>
      <c r="Q1" s="74"/>
      <c r="R1" s="74"/>
      <c r="S1" s="77"/>
      <c r="T1" s="74"/>
      <c r="U1" s="74"/>
      <c r="V1" s="77"/>
      <c r="W1" s="74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</row>
    <row r="2" spans="1:112" s="1" customFormat="1" ht="23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</row>
    <row r="3" spans="1:112" s="1" customFormat="1" ht="23.2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7"/>
      <c r="T3" s="74"/>
      <c r="U3" s="74"/>
      <c r="V3" s="77"/>
      <c r="W3" s="74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</row>
    <row r="4" spans="1:112" s="1" customFormat="1" ht="23.2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6" t="s">
        <v>275</v>
      </c>
      <c r="N4" s="74"/>
      <c r="O4" s="76"/>
      <c r="P4" s="76"/>
      <c r="Q4" s="76"/>
      <c r="R4" s="76"/>
      <c r="S4" s="76"/>
      <c r="T4" s="76"/>
      <c r="U4" s="74"/>
      <c r="V4" s="74"/>
      <c r="W4" s="74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9"/>
      <c r="AN4" s="59"/>
      <c r="AO4" s="58"/>
      <c r="AP4" s="57"/>
      <c r="AQ4" s="57"/>
      <c r="AR4" s="57"/>
      <c r="AS4" s="57"/>
      <c r="AT4" s="57"/>
      <c r="AU4" s="57"/>
    </row>
    <row r="5" spans="1:112" s="1" customFormat="1" ht="23.25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U5" s="74"/>
      <c r="V5" s="74"/>
      <c r="W5" s="74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9"/>
      <c r="AN5" s="59"/>
      <c r="AO5" s="58"/>
      <c r="AP5" s="57"/>
      <c r="AQ5" s="57"/>
      <c r="AR5" s="57"/>
      <c r="AS5" s="57"/>
      <c r="AT5" s="57"/>
      <c r="AU5" s="57"/>
    </row>
    <row r="6" spans="1:112" s="1" customFormat="1" ht="23.25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6" t="s">
        <v>247</v>
      </c>
      <c r="M6" s="74"/>
      <c r="N6" s="74"/>
      <c r="O6" s="74"/>
      <c r="P6" s="74"/>
      <c r="Q6" s="74"/>
      <c r="R6" s="76"/>
      <c r="S6" s="74"/>
      <c r="T6" s="74"/>
      <c r="U6" s="74"/>
      <c r="V6" s="74"/>
      <c r="W6" s="74"/>
      <c r="X6" s="57"/>
      <c r="Y6" s="57"/>
      <c r="Z6" s="57"/>
      <c r="AA6" s="57"/>
      <c r="AB6" s="57"/>
      <c r="AC6" s="57"/>
      <c r="AD6" s="57"/>
      <c r="AE6" s="76" t="s">
        <v>274</v>
      </c>
      <c r="AF6" s="57"/>
      <c r="AG6" s="57"/>
      <c r="AH6" s="57"/>
      <c r="AI6" s="57"/>
      <c r="AJ6" s="57"/>
      <c r="AK6" s="57"/>
      <c r="AL6" s="57"/>
      <c r="AN6" s="59"/>
      <c r="AP6" s="57"/>
      <c r="AQ6" s="57"/>
      <c r="AR6" s="57"/>
      <c r="AS6" s="57"/>
      <c r="AT6" s="57"/>
      <c r="AU6" s="57"/>
    </row>
    <row r="7" spans="1:112" s="1" customFormat="1" ht="24">
      <c r="A7" s="76" t="s">
        <v>3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 t="s">
        <v>329</v>
      </c>
      <c r="O7" s="74"/>
      <c r="P7" s="74"/>
      <c r="Q7" s="74"/>
      <c r="R7" s="74"/>
      <c r="S7" s="77"/>
      <c r="T7" s="74"/>
      <c r="U7" s="74"/>
      <c r="V7" s="77"/>
      <c r="W7" s="74"/>
      <c r="X7" s="57"/>
      <c r="Y7" s="57"/>
      <c r="Z7" s="57"/>
      <c r="AA7" s="57"/>
      <c r="AB7" s="57"/>
      <c r="AC7" s="57"/>
      <c r="AD7" s="57"/>
      <c r="AE7" s="57"/>
      <c r="AF7" s="87" t="s">
        <v>327</v>
      </c>
      <c r="AG7" s="87"/>
      <c r="AH7" s="87"/>
      <c r="AI7" s="87"/>
      <c r="AJ7" s="57"/>
      <c r="AK7" s="57"/>
      <c r="AL7" s="57"/>
      <c r="AM7" s="58"/>
      <c r="AN7" s="59"/>
      <c r="AO7" s="57"/>
      <c r="AP7" s="57"/>
      <c r="AQ7" s="57"/>
      <c r="AR7" s="58"/>
      <c r="AS7" s="57"/>
      <c r="AT7" s="57"/>
      <c r="AU7" s="57"/>
    </row>
    <row r="8" spans="1:112" s="3" customFormat="1" ht="18">
      <c r="A8" s="60"/>
      <c r="B8" s="103" t="s">
        <v>4</v>
      </c>
      <c r="C8" s="104"/>
      <c r="D8" s="105"/>
      <c r="E8" s="61">
        <v>8</v>
      </c>
      <c r="F8" s="62"/>
      <c r="G8" s="63">
        <v>4</v>
      </c>
      <c r="H8" s="63">
        <v>4</v>
      </c>
      <c r="I8" s="61">
        <v>14</v>
      </c>
      <c r="J8" s="62"/>
      <c r="K8" s="63">
        <v>4</v>
      </c>
      <c r="L8" s="63">
        <v>3</v>
      </c>
      <c r="M8" s="63">
        <v>4</v>
      </c>
      <c r="N8" s="63">
        <v>3</v>
      </c>
      <c r="O8" s="64">
        <v>8</v>
      </c>
      <c r="P8" s="62"/>
      <c r="Q8" s="63">
        <v>2</v>
      </c>
      <c r="R8" s="63">
        <v>2</v>
      </c>
      <c r="S8" s="65">
        <v>2</v>
      </c>
      <c r="T8" s="63">
        <v>2</v>
      </c>
      <c r="U8" s="66"/>
      <c r="V8" s="67"/>
      <c r="W8" s="68">
        <v>8</v>
      </c>
      <c r="X8" s="69"/>
      <c r="Y8" s="66">
        <v>4</v>
      </c>
      <c r="Z8" s="66">
        <v>4</v>
      </c>
      <c r="AA8" s="70">
        <v>10</v>
      </c>
      <c r="AB8" s="71"/>
      <c r="AC8" s="66">
        <v>3</v>
      </c>
      <c r="AD8" s="66">
        <v>2</v>
      </c>
      <c r="AE8" s="66">
        <v>2</v>
      </c>
      <c r="AF8" s="66">
        <v>3</v>
      </c>
      <c r="AG8" s="70">
        <v>12</v>
      </c>
      <c r="AH8" s="71"/>
      <c r="AI8" s="66">
        <v>2</v>
      </c>
      <c r="AJ8" s="66">
        <v>2</v>
      </c>
      <c r="AK8" s="66">
        <v>2</v>
      </c>
      <c r="AL8" s="66">
        <v>2</v>
      </c>
      <c r="AM8" s="66">
        <v>4</v>
      </c>
      <c r="AN8" s="72"/>
      <c r="AO8" s="73"/>
      <c r="AP8" s="57"/>
      <c r="AQ8" s="57"/>
      <c r="AR8" s="57"/>
      <c r="AS8" s="57"/>
      <c r="AT8" s="57"/>
      <c r="AU8" s="57"/>
    </row>
    <row r="9" spans="1:112" s="8" customFormat="1" ht="88.5">
      <c r="A9" s="4" t="s">
        <v>5</v>
      </c>
      <c r="B9" s="4" t="s">
        <v>6</v>
      </c>
      <c r="C9" s="4" t="s">
        <v>7</v>
      </c>
      <c r="D9" s="4" t="s">
        <v>8</v>
      </c>
      <c r="E9" s="44" t="s">
        <v>9</v>
      </c>
      <c r="F9" s="6" t="s">
        <v>10</v>
      </c>
      <c r="G9" s="4" t="s">
        <v>11</v>
      </c>
      <c r="H9" s="4" t="s">
        <v>12</v>
      </c>
      <c r="I9" s="44" t="s">
        <v>13</v>
      </c>
      <c r="J9" s="6" t="s">
        <v>14</v>
      </c>
      <c r="K9" s="4" t="s">
        <v>15</v>
      </c>
      <c r="L9" s="4" t="s">
        <v>16</v>
      </c>
      <c r="M9" s="4" t="s">
        <v>17</v>
      </c>
      <c r="N9" s="4" t="s">
        <v>18</v>
      </c>
      <c r="O9" s="5" t="s">
        <v>19</v>
      </c>
      <c r="P9" s="6" t="s">
        <v>20</v>
      </c>
      <c r="Q9" s="4" t="s">
        <v>21</v>
      </c>
      <c r="R9" s="4" t="s">
        <v>22</v>
      </c>
      <c r="S9" s="4" t="s">
        <v>23</v>
      </c>
      <c r="T9" s="4" t="s">
        <v>24</v>
      </c>
      <c r="U9" s="55" t="s">
        <v>25</v>
      </c>
      <c r="V9" s="48" t="s">
        <v>26</v>
      </c>
      <c r="W9" s="44" t="s">
        <v>249</v>
      </c>
      <c r="X9" s="6" t="s">
        <v>271</v>
      </c>
      <c r="Y9" s="4" t="s">
        <v>250</v>
      </c>
      <c r="Z9" s="4" t="s">
        <v>251</v>
      </c>
      <c r="AA9" s="44" t="s">
        <v>252</v>
      </c>
      <c r="AB9" s="6" t="s">
        <v>272</v>
      </c>
      <c r="AC9" s="4" t="s">
        <v>253</v>
      </c>
      <c r="AD9" s="4" t="s">
        <v>254</v>
      </c>
      <c r="AE9" s="4" t="s">
        <v>255</v>
      </c>
      <c r="AF9" s="4" t="s">
        <v>256</v>
      </c>
      <c r="AG9" s="44" t="s">
        <v>257</v>
      </c>
      <c r="AH9" s="6" t="s">
        <v>273</v>
      </c>
      <c r="AI9" s="4" t="s">
        <v>258</v>
      </c>
      <c r="AJ9" s="4" t="s">
        <v>259</v>
      </c>
      <c r="AK9" s="4" t="s">
        <v>260</v>
      </c>
      <c r="AL9" s="4" t="s">
        <v>261</v>
      </c>
      <c r="AM9" s="4" t="s">
        <v>262</v>
      </c>
      <c r="AN9" s="55" t="s">
        <v>263</v>
      </c>
      <c r="AO9" s="47" t="s">
        <v>264</v>
      </c>
      <c r="AP9" s="7" t="s">
        <v>265</v>
      </c>
      <c r="AQ9" s="50" t="s">
        <v>266</v>
      </c>
      <c r="AR9" s="4" t="s">
        <v>267</v>
      </c>
      <c r="AS9" s="53" t="s">
        <v>269</v>
      </c>
      <c r="AT9" s="53" t="s">
        <v>328</v>
      </c>
      <c r="AU9" s="56" t="s">
        <v>270</v>
      </c>
      <c r="AV9" s="78" t="s">
        <v>276</v>
      </c>
      <c r="AW9" s="78" t="s">
        <v>277</v>
      </c>
      <c r="AX9" s="78" t="s">
        <v>278</v>
      </c>
      <c r="AY9" s="78" t="s">
        <v>279</v>
      </c>
      <c r="AZ9" s="79" t="s">
        <v>280</v>
      </c>
      <c r="BA9" s="80" t="s">
        <v>281</v>
      </c>
      <c r="BB9" s="80" t="s">
        <v>282</v>
      </c>
      <c r="BC9" s="80" t="s">
        <v>283</v>
      </c>
      <c r="BD9" s="80" t="s">
        <v>284</v>
      </c>
      <c r="BE9" s="78" t="s">
        <v>285</v>
      </c>
      <c r="BF9" s="78" t="s">
        <v>286</v>
      </c>
      <c r="BG9" s="78" t="s">
        <v>287</v>
      </c>
      <c r="BH9" s="78" t="s">
        <v>288</v>
      </c>
      <c r="BI9" s="78" t="s">
        <v>289</v>
      </c>
      <c r="BJ9" s="81" t="s">
        <v>290</v>
      </c>
      <c r="BK9" s="81" t="s">
        <v>291</v>
      </c>
      <c r="BL9" s="81" t="s">
        <v>292</v>
      </c>
      <c r="BM9" s="81" t="s">
        <v>293</v>
      </c>
      <c r="BN9" s="81" t="s">
        <v>294</v>
      </c>
      <c r="BO9" s="81" t="s">
        <v>295</v>
      </c>
      <c r="BP9" s="81" t="s">
        <v>296</v>
      </c>
      <c r="BQ9" s="81" t="s">
        <v>297</v>
      </c>
      <c r="BR9" s="81" t="s">
        <v>298</v>
      </c>
      <c r="BS9" s="81" t="s">
        <v>299</v>
      </c>
      <c r="BT9" s="81" t="s">
        <v>300</v>
      </c>
      <c r="BU9" s="81" t="s">
        <v>301</v>
      </c>
      <c r="BV9" s="81" t="s">
        <v>302</v>
      </c>
      <c r="BW9" s="81" t="s">
        <v>303</v>
      </c>
      <c r="BX9" s="82" t="s">
        <v>304</v>
      </c>
      <c r="BY9" s="78" t="s">
        <v>305</v>
      </c>
      <c r="BZ9" s="78" t="s">
        <v>306</v>
      </c>
      <c r="CA9" s="78" t="s">
        <v>307</v>
      </c>
      <c r="CB9" s="78" t="s">
        <v>308</v>
      </c>
      <c r="CC9" s="78" t="s">
        <v>309</v>
      </c>
      <c r="CD9" s="78" t="s">
        <v>310</v>
      </c>
      <c r="CE9" s="78" t="s">
        <v>311</v>
      </c>
      <c r="CF9" s="78" t="s">
        <v>312</v>
      </c>
      <c r="CG9" s="78" t="s">
        <v>313</v>
      </c>
      <c r="CH9" s="78" t="s">
        <v>314</v>
      </c>
      <c r="CI9" s="78" t="s">
        <v>315</v>
      </c>
      <c r="CJ9" s="78" t="s">
        <v>316</v>
      </c>
      <c r="CK9" s="78" t="s">
        <v>317</v>
      </c>
      <c r="CL9" s="83" t="s">
        <v>318</v>
      </c>
      <c r="CM9" s="84" t="s">
        <v>319</v>
      </c>
      <c r="CN9" s="84" t="s">
        <v>320</v>
      </c>
      <c r="CO9" s="83" t="s">
        <v>321</v>
      </c>
      <c r="CP9" s="84" t="s">
        <v>322</v>
      </c>
      <c r="CQ9" s="84" t="s">
        <v>323</v>
      </c>
      <c r="CR9" s="84" t="s">
        <v>324</v>
      </c>
      <c r="CS9" s="84" t="s">
        <v>325</v>
      </c>
      <c r="CT9" s="81" t="s">
        <v>326</v>
      </c>
      <c r="CU9" s="81" t="s">
        <v>300</v>
      </c>
      <c r="CV9" s="81" t="s">
        <v>301</v>
      </c>
      <c r="CW9" s="81" t="s">
        <v>302</v>
      </c>
      <c r="CX9" s="81" t="s">
        <v>303</v>
      </c>
      <c r="CY9" s="81" t="s">
        <v>304</v>
      </c>
    </row>
    <row r="10" spans="1:112" s="41" customFormat="1" ht="18.75">
      <c r="A10" s="38">
        <v>1</v>
      </c>
      <c r="B10" s="35" t="s">
        <v>59</v>
      </c>
      <c r="C10" s="35" t="s">
        <v>27</v>
      </c>
      <c r="D10" s="38" t="s">
        <v>60</v>
      </c>
      <c r="E10" s="36">
        <f>((G10*4)+(H10*4))/8</f>
        <v>11.875</v>
      </c>
      <c r="F10" s="39">
        <f>IF(E10&gt;=10,8,SUM(IF(G10&gt;=10,4,0),IF(H10&gt;=10,4,0)))</f>
        <v>8</v>
      </c>
      <c r="G10" s="88">
        <v>13.75</v>
      </c>
      <c r="H10" s="88">
        <v>10</v>
      </c>
      <c r="I10" s="45">
        <f t="shared" ref="I10:I31" si="0">((K10*4)+(L10*3)+(M10*4)+(N10*3))/14</f>
        <v>10</v>
      </c>
      <c r="J10" s="39">
        <f t="shared" ref="J10:J31" si="1">IF(I10&gt;=10,14,SUM(IF(K10&gt;=10,4,0),IF(L10&gt;=10,3,0),IF(M10&gt;=10,4,0),IF( N10&gt;=10,3,0)))</f>
        <v>14</v>
      </c>
      <c r="K10" s="89">
        <v>10</v>
      </c>
      <c r="L10" s="89">
        <v>14</v>
      </c>
      <c r="M10" s="89">
        <v>7</v>
      </c>
      <c r="N10" s="89">
        <v>10</v>
      </c>
      <c r="O10" s="36">
        <f t="shared" ref="O10:O31" si="2">((Q10*2)+(R10*2)+(S10*2)+(T10*2))/8</f>
        <v>11.2075</v>
      </c>
      <c r="P10" s="40">
        <f t="shared" ref="P10:P31" si="3">IF(O10&gt;=10,8,SUM(IF(Q10&gt;=10,2,0),IF(R10&gt;=10,2,0),IF(S10&gt;=10,2,0),IF( T10&gt;=10,2,0)))</f>
        <v>8</v>
      </c>
      <c r="Q10" s="90">
        <v>12.5</v>
      </c>
      <c r="R10" s="90">
        <v>11</v>
      </c>
      <c r="S10" s="90">
        <v>12.33</v>
      </c>
      <c r="T10" s="90">
        <v>9</v>
      </c>
      <c r="U10" s="51">
        <f t="shared" ref="U10:U31" si="4">IF(V10&gt;=10,30,SUM(F10+J10+P10))</f>
        <v>30</v>
      </c>
      <c r="V10" s="49">
        <f t="shared" ref="V10:V31" si="5">ROUNDUP(((E10*8)+(I10*14)+(O10*8))/30,2)</f>
        <v>10.83</v>
      </c>
      <c r="W10" s="45">
        <f>((Y10*4)+(Z10*4))/8</f>
        <v>10.5</v>
      </c>
      <c r="X10" s="39">
        <f>IF(W10&gt;=10,8,SUM(IF(Y10&gt;=10,4,0),IF(Z10&gt;=10,4,0)))</f>
        <v>8</v>
      </c>
      <c r="Y10" s="90">
        <v>12</v>
      </c>
      <c r="Z10" s="90">
        <v>9</v>
      </c>
      <c r="AA10" s="36">
        <f>((AC10*3)+(AD10*2)+(AE10*2)+(AF10*3))/10</f>
        <v>7.2</v>
      </c>
      <c r="AB10" s="39">
        <f>IF(AA10&gt;=10,10,SUM(IF(AC10&gt;=10,3,0),IF(AD10&gt;=10,2,0),IF(AE10&gt;=10,2,0),IF( AF10&gt;=10,3,0)))</f>
        <v>3</v>
      </c>
      <c r="AC10" s="90">
        <v>3</v>
      </c>
      <c r="AD10" s="90">
        <v>9.5</v>
      </c>
      <c r="AE10" s="90">
        <v>7</v>
      </c>
      <c r="AF10" s="90">
        <v>10</v>
      </c>
      <c r="AG10" s="46">
        <f>((AI10*2)+(AJ10*2)+(AK10*2)+(AL10*2)+(AM10*4))/12</f>
        <v>10.721666666666666</v>
      </c>
      <c r="AH10" s="92">
        <f>IF(AG10&gt;=10,12,SUM(IF(AI10&gt;=10,2,0),IF(AJ10&gt;=10,2,0),IF(AK10&gt;=10,2,0),IF(AL10&gt;=10,2,0),IF(AM10&gt;=10,4,0)))</f>
        <v>12</v>
      </c>
      <c r="AI10" s="90">
        <v>11</v>
      </c>
      <c r="AJ10" s="90">
        <v>10</v>
      </c>
      <c r="AK10" s="90">
        <v>10.83</v>
      </c>
      <c r="AL10" s="90">
        <v>8.5</v>
      </c>
      <c r="AM10" s="90">
        <v>12</v>
      </c>
      <c r="AN10" s="93">
        <f t="shared" ref="AN10:AN30" si="6">IF(AO10&gt;=10,30,SUM(X10+AB10+AH10))</f>
        <v>23</v>
      </c>
      <c r="AO10" s="43">
        <f>ROUNDUP(((W10*8)+(AA10*10)+(AG10*12))/30,2)</f>
        <v>9.49</v>
      </c>
      <c r="AP10" s="51">
        <f t="shared" ref="AP10:AP30" si="7">IF(AQ10&gt;=10,60,SUM(U10+AN10))</f>
        <v>60</v>
      </c>
      <c r="AQ10" s="52">
        <f t="shared" ref="AQ10:AQ30" si="8">(V10+AO10)/2</f>
        <v>10.16</v>
      </c>
      <c r="AR10" s="40" t="str">
        <f>IF(AQ10=0,"Abandon",IF(AQ10&gt;=10,"Admis","Ajourné(e)"))</f>
        <v>Admis</v>
      </c>
      <c r="AS10" s="54">
        <f>IF(AQ10&gt;=10,60,SUM(U10+AN10))</f>
        <v>60</v>
      </c>
      <c r="AT10" s="54">
        <f>120+60</f>
        <v>180</v>
      </c>
      <c r="AU10" s="56"/>
      <c r="AV10" s="85">
        <f>IF(V10&gt;=10,1,IF(AQ10&gt;=10,1,IF((V10&lt;10)*(AQ10&lt;10),2)))</f>
        <v>1</v>
      </c>
      <c r="AW10" s="86">
        <f>IF(E10&gt;=10,1,IF((E10&lt;10)*(V10&gt;=10),1,IF((E10&lt;10)*(AQ10&gt;=10),1,IF((E10&lt;10)*(V10&lt;10)*(AQ10&lt;10),2))))</f>
        <v>1</v>
      </c>
      <c r="AX10" s="86">
        <f>IF(E10&gt;=10,1,IF(G10&gt;=10,1,IF(V10&gt;=10,1,IF(AQ10&gt;=10,1,IF((V10&lt;10)*(G10&lt;10)*(E10&lt;10)*(AQ10&lt;10),2)))))</f>
        <v>1</v>
      </c>
      <c r="AY10" s="86">
        <f>IF(E10&gt;=10,1,IF(H10&gt;=10,1,IF(V10&gt;=10,1,IF(AQ10&gt;=10,1,IF((V10&lt;10)*(H10&lt;10)*(E10&lt;10)*(AQ10&lt;10),2)))))</f>
        <v>1</v>
      </c>
      <c r="AZ10" s="86">
        <f>IF(I10&gt;=10,1,IF((I10&lt;10)*(V10&gt;=10),1,IF((I10&lt;10)*(AQ10&gt;=10),1,IF((I10&lt;10)*(V10&lt;10)*(AQ10&lt;10),2))))</f>
        <v>1</v>
      </c>
      <c r="BA10" s="86">
        <f>IF(I10&gt;=10,1,IF(K10&gt;=10,1,IF(V10&gt;=10,1,IF(AQ10&gt;=10,1,IF((V10&lt;10)*(K10&lt;10)*(I10&lt;10)*(AQ10&lt;10),2)))))</f>
        <v>1</v>
      </c>
      <c r="BB10" s="86">
        <f>IF(I10&gt;=10,1,IF(L10&gt;=10,1,IF(V10&gt;=10,1,IF(AQ10&gt;=10,1,IF((V10&lt;10)*(L10&lt;10)*(I10&lt;10)*(AQ10&lt;10),2)))))</f>
        <v>1</v>
      </c>
      <c r="BC10" s="86">
        <f>IF(I10&gt;=10,1,IF(M10&gt;=10,1,IF(V10&gt;=10,1,IF(AQ10&gt;=10,1,IF((V10&lt;10)*(M10&lt;10)*(I10&lt;10)*(AQ10&lt;10),2)))))</f>
        <v>1</v>
      </c>
      <c r="BD10" s="86">
        <f>IF(I10&gt;=10,1,IF(N10&gt;=10,1,IF(V10&gt;=10,1,IF(AQ10&gt;=10,1,IF((V10&lt;10)*(N10&lt;10)*(I10&lt;10)*(AQ10&lt;10),2)))))</f>
        <v>1</v>
      </c>
      <c r="BE10" s="86">
        <f>IF(O10&gt;=10,1,IF((O10&lt;10)*(V10&gt;=10),1,IF((O10&lt;10)*(AQ10&gt;=10),1,IF((O10&lt;10)*(V10&lt;10)*(AQ10&lt;10),2))))</f>
        <v>1</v>
      </c>
      <c r="BF10" s="86">
        <f>IF(O10&gt;=10,1,IF(Q10&gt;=10,1,IF(V10&gt;=10,1,IF(AQ10&gt;=10,1,IF((V10&lt;10)*(Q10&lt;10)*(O10&lt;10)*(AQ10&lt;10),2)))))</f>
        <v>1</v>
      </c>
      <c r="BG10" s="86">
        <f>IF(O10&gt;=10,1,IF(R10&gt;=10,1,IF(V10&gt;=10,1,IF(AQ10&gt;=10,1,IF((V10&lt;10)*(R10&lt;10)*(O10&lt;10)*(AQ10&lt;10),2)))))</f>
        <v>1</v>
      </c>
      <c r="BH10" s="86">
        <f>IF(O10&gt;=10,1,IF(S10&gt;=10,1,IF(V10&gt;=10,1,IF(AQ10&gt;=10,1,IF((V10&lt;10)*(S10&lt;10)*(O10&lt;10)*(AQ10&lt;10),2)))))</f>
        <v>1</v>
      </c>
      <c r="BI10" s="86">
        <f>IF(O10&gt;=10,1,IF(T10&gt;=10,1,IF(V10&gt;=10,1,IF(AQ10&gt;=10,1,IF((V10&lt;10)*(T10&lt;10)*(O10&lt;10)*(AQ10&lt;10),2)))))</f>
        <v>1</v>
      </c>
      <c r="BJ10" s="85">
        <f>IF(AO10&gt;=10,1,IF(AQ10&gt;=10,1,IF((AO10&lt;10)*(AQ10&lt;10),2)))</f>
        <v>1</v>
      </c>
      <c r="BK10" s="86">
        <f>IF(W10&gt;=10,1,IF((W10&lt;10)*(AO10&gt;=10),1,IF((W10&lt;10)*(AQ10&gt;=10),1,IF((W10&lt;10)*(AO10&lt;10)*(AQ10&lt;10),2))))</f>
        <v>1</v>
      </c>
      <c r="BL10" s="86">
        <f>IF(W10&gt;=10,1,IF(Y10&gt;=10,1,IF(AO10&gt;=10,1,IF(AQ10&gt;=10,1,IF((AO10&lt;10)*(Y10&lt;10)*(W10&lt;10)*(AQ10&lt;10),2)))))</f>
        <v>1</v>
      </c>
      <c r="BM10" s="86">
        <f>IF(W10&gt;=10,1,IF(Z10&gt;=10,1,IF(AO10&gt;=10,1,IF(AQ10&gt;=10,1,IF((AO10&lt;10)*(Z10&lt;10)*(W10&lt;10)*(AQ10&lt;10),2)))))</f>
        <v>1</v>
      </c>
      <c r="BN10" s="86">
        <f>IF(AA10&gt;=10,1,IF((AA10&lt;10)*(AO10&gt;=10),1,IF((AA10&lt;10)*(AQ10&gt;=10),1,IF((AA10&lt;10)*(AO10&lt;10)*(AQ10&lt;10),2))))</f>
        <v>1</v>
      </c>
      <c r="BO10" s="86">
        <f>IF(AA10&gt;=10,1,IF(AC10&gt;=10,1,IF(AO10&gt;=10,1,IF(AQ10&gt;=10,1,IF((AO10&lt;10)*(AC10&lt;10)*(AA10&lt;10)*(AQ10&lt;10),2)))))</f>
        <v>1</v>
      </c>
      <c r="BP10" s="86">
        <f>IF(AA10&gt;=10,1,IF(AD10&gt;=10,1,IF(AO10&gt;=10,1,IF(AQ10&gt;=10,1,IF((AO10&lt;10)*(AD10&lt;10)*(AA10&lt;10)*(AQ10&lt;10),2)))))</f>
        <v>1</v>
      </c>
      <c r="BQ10" s="86">
        <f>IF(AA10&gt;=10,1,IF(AE10&gt;=10,1,IF(AO10&gt;=10,1,IF(AQ10&gt;=10,1,IF((AO10)*(AE10&lt;10)*(AA10&lt;10)*(AQ10&lt;10),2)))))</f>
        <v>1</v>
      </c>
      <c r="BR10" s="86">
        <f>IF(AA10&gt;=10,1,IF(AF10&gt;=10,1,IF(AO10&gt;=10,1,IF(AQ10&gt;=10,1,IF((AO10)*(AF10&lt;10)*(AA10&lt;10)*(AQ10&lt;10),2)))))</f>
        <v>1</v>
      </c>
      <c r="BS10" s="86">
        <f>IF(AG10&gt;=10,1,IF((AG10&lt;10)*(AO10&gt;=10),1,IF((AG10&lt;10)*(AQ10&gt;=10),1,IF((AG10&lt;10)*(AO10&lt;10)*(AQ10&lt;10),2))))</f>
        <v>1</v>
      </c>
      <c r="BT10" s="86">
        <f>IF(AG10&gt;=10,1,IF(AI10&gt;=10,1,IF(AO10&gt;=10,1,IF(AQ10&gt;=10,1,IF((AO10)*(AI10&lt;10)*(AG10&lt;10)*(AQ10&lt;10),2)))))</f>
        <v>1</v>
      </c>
      <c r="BU10" s="86">
        <f>IF(AG10&gt;=10,1,IF(AJ10&gt;=10,1,IF(AO10&gt;=10,1,IF(AQ10&gt;=10,1,IF((AO10)*(AJ10&lt;10)*(AG10&lt;10)*(AQ10&lt;10),2)))))</f>
        <v>1</v>
      </c>
      <c r="BV10" s="86">
        <f>IF(AG10&gt;=10,1,IF(AK10&gt;=10,1,IF(AO10&gt;=10,1,IF(AQ10&gt;=10,1,IF((AO10)*(AK10&lt;10)*(AG10&lt;10)*(AQ10&lt;10),2)))))</f>
        <v>1</v>
      </c>
      <c r="BW10" s="86">
        <f>IF(AG10&gt;=10,1,IF(AL10&gt;=10,1,IF(AO10&gt;=10,1,IF(AQ10&gt;=10,1,IF((AO10)*(AL10&lt;10)*(AG10&lt;10)*(AQ10&lt;10),2)))))</f>
        <v>1</v>
      </c>
      <c r="BX10" s="86">
        <f>IF(AG10&gt;=10,1,IF(AM10&gt;=10,1,IF(AO10&gt;=10,1,IF(AQ10&gt;=10,1,IF((AO10)*(AM10&lt;10)*(AG10&lt;10)*(AQ10&lt;10),2)))))</f>
        <v>1</v>
      </c>
      <c r="BY10" s="86"/>
      <c r="BZ10" s="86">
        <f>IF(G10&gt;=10,4,0)</f>
        <v>4</v>
      </c>
      <c r="CA10" s="86">
        <f>IF(H10&gt;=10,4,0)</f>
        <v>4</v>
      </c>
      <c r="CB10" s="86"/>
      <c r="CC10" s="86">
        <f>IF(K10&gt;=10,4,0)</f>
        <v>4</v>
      </c>
      <c r="CD10" s="91">
        <f>IF(AD10&gt;=10,3,0)</f>
        <v>0</v>
      </c>
      <c r="CE10" s="86">
        <f>IF(M10&gt;=10,4,0)</f>
        <v>0</v>
      </c>
      <c r="CF10" s="86">
        <f>IF(N10&gt;=10,3,0)</f>
        <v>3</v>
      </c>
      <c r="CG10" s="86"/>
      <c r="CH10" s="86">
        <f>IF(Q10&gt;=10,2,0)</f>
        <v>2</v>
      </c>
      <c r="CI10" s="86">
        <f>IF(R10&gt;=10,2,0)</f>
        <v>2</v>
      </c>
      <c r="CJ10" s="86">
        <f>IF(S10&gt;=10,2,0)</f>
        <v>2</v>
      </c>
      <c r="CK10" s="86">
        <f>IF(T10&gt;=10,2,0)</f>
        <v>0</v>
      </c>
      <c r="CL10" s="86"/>
      <c r="CM10" s="86">
        <f>IF(Y10&gt;=10,4,0)</f>
        <v>4</v>
      </c>
      <c r="CN10" s="86">
        <f>IF(Z10&gt;=10,4,0)</f>
        <v>0</v>
      </c>
      <c r="CO10" s="86"/>
      <c r="CP10" s="86">
        <f>IF(AC10&gt;=10,3,0)</f>
        <v>0</v>
      </c>
      <c r="CQ10" s="86">
        <f>IF(AD10&gt;=10,2,0)</f>
        <v>0</v>
      </c>
      <c r="CR10" s="86">
        <f>IF(AE10&gt;=10,2,0)</f>
        <v>0</v>
      </c>
      <c r="CS10" s="86">
        <f>IF(AF10&gt;=10,3,0)</f>
        <v>3</v>
      </c>
      <c r="CT10" s="86"/>
      <c r="CU10" s="86">
        <f>IF(AI10&gt;=10,2,0)</f>
        <v>2</v>
      </c>
      <c r="CV10" s="86">
        <f>IF(AJ10&gt;=10,2,0)</f>
        <v>2</v>
      </c>
      <c r="CW10" s="86">
        <f>IF(AK10&gt;=10,2,0)</f>
        <v>2</v>
      </c>
      <c r="CX10" s="86">
        <f>IF(AL10&gt;=10,2,0)</f>
        <v>0</v>
      </c>
      <c r="CY10" s="86">
        <f>IF(AM10&gt;=10,4,0)</f>
        <v>4</v>
      </c>
      <c r="CZ10" s="9"/>
      <c r="DA10"/>
      <c r="DB10" s="9"/>
      <c r="DC10" s="9"/>
      <c r="DD10"/>
      <c r="DE10" s="95"/>
      <c r="DF10" s="95"/>
      <c r="DG10" s="95"/>
      <c r="DH10" s="117"/>
    </row>
    <row r="11" spans="1:112" s="41" customFormat="1" ht="18.75">
      <c r="A11" s="38">
        <v>2</v>
      </c>
      <c r="B11" s="35" t="s">
        <v>61</v>
      </c>
      <c r="C11" s="35" t="s">
        <v>28</v>
      </c>
      <c r="D11" s="38" t="s">
        <v>62</v>
      </c>
      <c r="E11" s="36">
        <f t="shared" ref="E11:E31" si="9">((G11*4)+(H11*4))/8</f>
        <v>6.835</v>
      </c>
      <c r="F11" s="39">
        <f t="shared" ref="F11:F31" si="10">IF(E11&gt;=10,8,SUM(IF(G11&gt;=10,4,0),IF(H11&gt;=10,4,0)))</f>
        <v>0</v>
      </c>
      <c r="G11" s="88">
        <v>5</v>
      </c>
      <c r="H11" s="88">
        <v>8.67</v>
      </c>
      <c r="I11" s="45">
        <f t="shared" si="0"/>
        <v>10.107142857142858</v>
      </c>
      <c r="J11" s="39">
        <f t="shared" si="1"/>
        <v>14</v>
      </c>
      <c r="K11" s="89">
        <v>9.5</v>
      </c>
      <c r="L11" s="89">
        <v>10</v>
      </c>
      <c r="M11" s="89">
        <v>10.5</v>
      </c>
      <c r="N11" s="89">
        <v>10.5</v>
      </c>
      <c r="O11" s="36">
        <f t="shared" si="2"/>
        <v>11.75</v>
      </c>
      <c r="P11" s="40">
        <f t="shared" si="3"/>
        <v>8</v>
      </c>
      <c r="Q11" s="90">
        <v>10</v>
      </c>
      <c r="R11" s="90">
        <v>15</v>
      </c>
      <c r="S11" s="90">
        <v>13</v>
      </c>
      <c r="T11" s="90">
        <v>9</v>
      </c>
      <c r="U11" s="51">
        <f t="shared" si="4"/>
        <v>22</v>
      </c>
      <c r="V11" s="49">
        <f t="shared" si="5"/>
        <v>9.68</v>
      </c>
      <c r="W11" s="45">
        <f t="shared" ref="W11:W31" si="11">((Y11*4)+(Z11*4))/8</f>
        <v>8.0850000000000009</v>
      </c>
      <c r="X11" s="39">
        <f t="shared" ref="X11:X23" si="12">IF(W11&gt;=10,8,SUM(IF(Y11&gt;=10,4,0),IF(Z11&gt;=10,4,0)))</f>
        <v>4</v>
      </c>
      <c r="Y11" s="90">
        <v>5.5</v>
      </c>
      <c r="Z11" s="90">
        <v>10.67</v>
      </c>
      <c r="AA11" s="36">
        <f t="shared" ref="AA11:AA31" si="13">((AC11*3)+(AD11*2)+(AE11*2)+(AF11*3))/10</f>
        <v>10.8</v>
      </c>
      <c r="AB11" s="39">
        <f t="shared" ref="AB11:AB23" si="14">IF(AA11&gt;=10,10,SUM(IF(AC11&gt;=10,3,0),IF(AD11&gt;=10,2,0),IF(AE11&gt;=10,2,0),IF( AF11&gt;=10,3,0)))</f>
        <v>10</v>
      </c>
      <c r="AC11" s="90">
        <v>10.5</v>
      </c>
      <c r="AD11" s="90">
        <v>10.5</v>
      </c>
      <c r="AE11" s="90">
        <v>9</v>
      </c>
      <c r="AF11" s="90">
        <v>12.5</v>
      </c>
      <c r="AG11" s="46">
        <f t="shared" ref="AG11:AG31" si="15">((AI11*2)+(AJ11*2)+(AK11*2)+(AL11*2)+(AM11*4))/12</f>
        <v>11.916666666666666</v>
      </c>
      <c r="AH11" s="92">
        <f t="shared" ref="AH11:AH23" si="16">IF(AG11&gt;=10,12,SUM(IF(AI11&gt;=10,2,0),IF(AJ11&gt;=10,2,0),IF(AK11&gt;=10,2,0),IF(AL11&gt;=10,2,0),IF(AM11&gt;=10,4,0)))</f>
        <v>12</v>
      </c>
      <c r="AI11" s="90">
        <v>13</v>
      </c>
      <c r="AJ11" s="90">
        <v>13</v>
      </c>
      <c r="AK11" s="90">
        <v>9.5</v>
      </c>
      <c r="AL11" s="90">
        <v>10</v>
      </c>
      <c r="AM11" s="90">
        <v>13</v>
      </c>
      <c r="AN11" s="93">
        <f t="shared" si="6"/>
        <v>30</v>
      </c>
      <c r="AO11" s="43">
        <f t="shared" ref="AO11:AO31" si="17">ROUNDUP(((W11*8)+(AA11*10)+(AG11*12))/30,2)</f>
        <v>10.53</v>
      </c>
      <c r="AP11" s="51">
        <f t="shared" si="7"/>
        <v>60</v>
      </c>
      <c r="AQ11" s="52">
        <f t="shared" si="8"/>
        <v>10.105</v>
      </c>
      <c r="AR11" s="40" t="str">
        <f t="shared" ref="AR11:AR76" si="18">IF(AQ11=0,"Abandon",IF(AQ11&gt;=10,"Admis","Ajourné(e)"))</f>
        <v>Admis</v>
      </c>
      <c r="AS11" s="54">
        <f t="shared" ref="AS11:AS31" si="19">IF(AQ11&gt;=10,60,SUM(U11+AN11))</f>
        <v>60</v>
      </c>
      <c r="AT11" s="54">
        <f t="shared" ref="AT11:AT71" si="20">120+60</f>
        <v>180</v>
      </c>
      <c r="AU11" s="56"/>
      <c r="AV11" s="85">
        <f t="shared" ref="AV11:AV32" si="21">IF(V11&gt;=10,1,IF(AQ11&gt;=10,1,IF((V11&lt;10)*(AQ11&lt;10),2)))</f>
        <v>1</v>
      </c>
      <c r="AW11" s="86">
        <f t="shared" ref="AW11:AW31" si="22">IF(E11&gt;=10,1,IF((E11&lt;10)*(V11&gt;=10),1,IF((E11&lt;10)*(AQ11&gt;=10),1,IF((E11&lt;10)*(V11&lt;10)*(AQ11&lt;10),2))))</f>
        <v>1</v>
      </c>
      <c r="AX11" s="86">
        <f t="shared" ref="AX11:AX31" si="23">IF(E11&gt;=10,1,IF(G11&gt;=10,1,IF(V11&gt;=10,1,IF(AQ11&gt;=10,1,IF((V11&lt;10)*(G11&lt;10)*(E11&lt;10)*(AQ11&lt;10),2)))))</f>
        <v>1</v>
      </c>
      <c r="AY11" s="86">
        <f t="shared" ref="AY11:AY31" si="24">IF(E11&gt;=10,1,IF(H11&gt;=10,1,IF(V11&gt;=10,1,IF(AQ11&gt;=10,1,IF((V11&lt;10)*(H11&lt;10)*(E11&lt;10)*(AQ11&lt;10),2)))))</f>
        <v>1</v>
      </c>
      <c r="AZ11" s="86">
        <f t="shared" ref="AZ11:AZ31" si="25">IF(I11&gt;=10,1,IF((I11&lt;10)*(V11&gt;=10),1,IF((I11&lt;10)*(AQ11&gt;=10),1,IF((I11&lt;10)*(V11&lt;10)*(AQ11&lt;10),2))))</f>
        <v>1</v>
      </c>
      <c r="BA11" s="86">
        <f t="shared" ref="BA11:BA31" si="26">IF(I11&gt;=10,1,IF(K11&gt;=10,1,IF(V11&gt;=10,1,IF(AQ11&gt;=10,1,IF((V11&lt;10)*(K11&lt;10)*(I11&lt;10)*(AQ11&lt;10),2)))))</f>
        <v>1</v>
      </c>
      <c r="BB11" s="86">
        <f t="shared" ref="BB11:BB31" si="27">IF(I11&gt;=10,1,IF(L11&gt;=10,1,IF(V11&gt;=10,1,IF(AQ11&gt;=10,1,IF((V11&lt;10)*(L11&lt;10)*(I11&lt;10)*(AQ11&lt;10),2)))))</f>
        <v>1</v>
      </c>
      <c r="BC11" s="86">
        <f t="shared" ref="BC11:BC31" si="28">IF(I11&gt;=10,1,IF(M11&gt;=10,1,IF(V11&gt;=10,1,IF(AQ11&gt;=10,1,IF((V11&lt;10)*(M11&lt;10)*(I11&lt;10)*(AQ11&lt;10),2)))))</f>
        <v>1</v>
      </c>
      <c r="BD11" s="86">
        <f t="shared" ref="BD11:BD31" si="29">IF(I11&gt;=10,1,IF(N11&gt;=10,1,IF(V11&gt;=10,1,IF(AQ11&gt;=10,1,IF((V11&lt;10)*(N11&lt;10)*(I11&lt;10)*(AQ11&lt;10),2)))))</f>
        <v>1</v>
      </c>
      <c r="BE11" s="86">
        <f t="shared" ref="BE11:BE31" si="30">IF(O11&gt;=10,1,IF((O11&lt;10)*(V11&gt;=10),1,IF((O11&lt;10)*(AQ11&gt;=10),1,IF((O11&lt;10)*(V11&lt;10)*(AQ11&lt;10),2))))</f>
        <v>1</v>
      </c>
      <c r="BF11" s="86">
        <f t="shared" ref="BF11:BF31" si="31">IF(O11&gt;=10,1,IF(Q11&gt;=10,1,IF(V11&gt;=10,1,IF(AQ11&gt;=10,1,IF((V11&lt;10)*(Q11&lt;10)*(O11&lt;10)*(AQ11&lt;10),2)))))</f>
        <v>1</v>
      </c>
      <c r="BG11" s="86">
        <f t="shared" ref="BG11:BG31" si="32">IF(O11&gt;=10,1,IF(R11&gt;=10,1,IF(V11&gt;=10,1,IF(AQ11&gt;=10,1,IF((V11&lt;10)*(R11&lt;10)*(O11&lt;10)*(AQ11&lt;10),2)))))</f>
        <v>1</v>
      </c>
      <c r="BH11" s="86">
        <f t="shared" ref="BH11:BH31" si="33">IF(O11&gt;=10,1,IF(S11&gt;=10,1,IF(V11&gt;=10,1,IF(AQ11&gt;=10,1,IF((V11&lt;10)*(S11&lt;10)*(O11&lt;10)*(AQ11&lt;10),2)))))</f>
        <v>1</v>
      </c>
      <c r="BI11" s="86">
        <f t="shared" ref="BI11:BI31" si="34">IF(O11&gt;=10,1,IF(T11&gt;=10,1,IF(V11&gt;=10,1,IF(AQ11&gt;=10,1,IF((V11&lt;10)*(T11&lt;10)*(O11&lt;10)*(AQ11&lt;10),2)))))</f>
        <v>1</v>
      </c>
      <c r="BJ11" s="85">
        <f t="shared" ref="BJ11:BJ31" si="35">IF(AO11&gt;=10,1,IF(AQ11&gt;=10,1,IF((AO11&lt;10)*(AQ11&lt;10),2)))</f>
        <v>1</v>
      </c>
      <c r="BK11" s="86">
        <f t="shared" ref="BK11:BK31" si="36">IF(W11&gt;=10,1,IF((W11&lt;10)*(AO11&gt;=10),1,IF((W11&lt;10)*(AQ11&gt;=10),1,IF((W11&lt;10)*(AO11&lt;10)*(AQ11&lt;10),2))))</f>
        <v>1</v>
      </c>
      <c r="BL11" s="86">
        <f t="shared" ref="BL11:BL31" si="37">IF(W11&gt;=10,1,IF(Y11&gt;=10,1,IF(AO11&gt;=10,1,IF(AQ11&gt;=10,1,IF((AO11&lt;10)*(Y11&lt;10)*(W11&lt;10)*(AQ11&lt;10),2)))))</f>
        <v>1</v>
      </c>
      <c r="BM11" s="86">
        <f t="shared" ref="BM11:BM31" si="38">IF(W11&gt;=10,1,IF(Z11&gt;=10,1,IF(AO11&gt;=10,1,IF(AQ11&gt;=10,1,IF((AO11&lt;10)*(Z11&lt;10)*(W11&lt;10)*(AQ11&lt;10),2)))))</f>
        <v>1</v>
      </c>
      <c r="BN11" s="86">
        <f t="shared" ref="BN11:BN31" si="39">IF(AA11&gt;=10,1,IF((AA11&lt;10)*(AO11&gt;=10),1,IF((AA11&lt;10)*(AQ11&gt;=10),1,IF((AA11&lt;10)*(AO11&lt;10)*(AQ11&lt;10),2))))</f>
        <v>1</v>
      </c>
      <c r="BO11" s="86">
        <f t="shared" ref="BO11:BO31" si="40">IF(AA11&gt;=10,1,IF(AC11&gt;=10,1,IF(AO11&gt;=10,1,IF(AQ11&gt;=10,1,IF((AO11&lt;10)*(AC11&lt;10)*(AA11&lt;10)*(AQ11&lt;10),2)))))</f>
        <v>1</v>
      </c>
      <c r="BP11" s="86">
        <f t="shared" ref="BP11:BP31" si="41">IF(AA11&gt;=10,1,IF(AD11&gt;=10,1,IF(AO11&gt;=10,1,IF(AQ11&gt;=10,1,IF((AO11&lt;10)*(AD11&lt;10)*(AA11&lt;10)*(AQ11&lt;10),2)))))</f>
        <v>1</v>
      </c>
      <c r="BQ11" s="86">
        <f t="shared" ref="BQ11:BQ31" si="42">IF(AA11&gt;=10,1,IF(AE11&gt;=10,1,IF(AO11&gt;=10,1,IF(AQ11&gt;=10,1,IF((AO11)*(AE11&lt;10)*(AA11&lt;10)*(AQ11&lt;10),2)))))</f>
        <v>1</v>
      </c>
      <c r="BR11" s="86">
        <f t="shared" ref="BR11:BR31" si="43">IF(AA11&gt;=10,1,IF(AF11&gt;=10,1,IF(AO11&gt;=10,1,IF(AQ11&gt;=10,1,IF((AO11)*(AF11&lt;10)*(AA11&lt;10)*(AQ11&lt;10),2)))))</f>
        <v>1</v>
      </c>
      <c r="BS11" s="86">
        <f t="shared" ref="BS11:BS31" si="44">IF(AG11&gt;=10,1,IF((AG11&lt;10)*(AO11&gt;=10),1,IF((AG11&lt;10)*(AQ11&gt;=10),1,IF((AG11&lt;10)*(AO11&lt;10)*(AQ11&lt;10),2))))</f>
        <v>1</v>
      </c>
      <c r="BT11" s="86">
        <f t="shared" ref="BT11:BT31" si="45">IF(AG11&gt;=10,1,IF(AI11&gt;=10,1,IF(AO11&gt;=10,1,IF(AQ11&gt;=10,1,IF((AO11)*(AI11&lt;10)*(AG11&lt;10)*(AQ11&lt;10),2)))))</f>
        <v>1</v>
      </c>
      <c r="BU11" s="86">
        <f t="shared" ref="BU11:BU31" si="46">IF(AG11&gt;=10,1,IF(AJ11&gt;=10,1,IF(AO11&gt;=10,1,IF(AQ11&gt;=10,1,IF((AO11)*(AJ11&lt;10)*(AG11&lt;10)*(AQ11&lt;10),2)))))</f>
        <v>1</v>
      </c>
      <c r="BV11" s="86">
        <f t="shared" ref="BV11:BV31" si="47">IF(AG11&gt;=10,1,IF(AK11&gt;=10,1,IF(AO11&gt;=10,1,IF(AQ11&gt;=10,1,IF((AO11)*(AK11&lt;10)*(AG11&lt;10)*(AQ11&lt;10),2)))))</f>
        <v>1</v>
      </c>
      <c r="BW11" s="86">
        <f t="shared" ref="BW11:BW31" si="48">IF(AG11&gt;=10,1,IF(AL11&gt;=10,1,IF(AO11&gt;=10,1,IF(AQ11&gt;=10,1,IF((AO11)*(AL11&lt;10)*(AG11&lt;10)*(AQ11&lt;10),2)))))</f>
        <v>1</v>
      </c>
      <c r="BX11" s="86">
        <f t="shared" ref="BX11:BX31" si="49">IF(AG11&gt;=10,1,IF(AM11&gt;=10,1,IF(AO11&gt;=10,1,IF(AQ11&gt;=10,1,IF((AO11)*(AM11&lt;10)*(AG11&lt;10)*(AQ11&lt;10),2)))))</f>
        <v>1</v>
      </c>
      <c r="BY11" s="9"/>
      <c r="BZ11" s="86">
        <f t="shared" ref="BZ11:BZ32" si="50">IF(G11&gt;=10,4,0)</f>
        <v>0</v>
      </c>
      <c r="CA11" s="86">
        <f t="shared" ref="CA11:CA31" si="51">IF(H11&gt;=10,4,0)</f>
        <v>0</v>
      </c>
      <c r="CB11" s="9"/>
      <c r="CC11" s="86">
        <f t="shared" ref="CC11:CC31" si="52">IF(K11&gt;=10,4,0)</f>
        <v>0</v>
      </c>
      <c r="CD11" s="91">
        <f t="shared" ref="CD11:CD31" si="53">IF(AD11&gt;=10,3,0)</f>
        <v>3</v>
      </c>
      <c r="CE11" s="86">
        <f t="shared" ref="CE11:CE31" si="54">IF(M11&gt;=10,4,0)</f>
        <v>4</v>
      </c>
      <c r="CF11" s="86">
        <f t="shared" ref="CF11:CF31" si="55">IF(N11&gt;=10,3,0)</f>
        <v>3</v>
      </c>
      <c r="CG11"/>
      <c r="CH11" s="86">
        <f t="shared" ref="CH11:CH31" si="56">IF(Q11&gt;=10,2,0)</f>
        <v>2</v>
      </c>
      <c r="CI11" s="86">
        <f t="shared" ref="CI11:CI31" si="57">IF(R11&gt;=10,2,0)</f>
        <v>2</v>
      </c>
      <c r="CJ11" s="86">
        <f t="shared" ref="CJ11:CJ31" si="58">IF(S11&gt;=10,2,0)</f>
        <v>2</v>
      </c>
      <c r="CK11" s="86">
        <f t="shared" ref="CK11:CK31" si="59">IF(T11&gt;=10,2,0)</f>
        <v>0</v>
      </c>
      <c r="CL11"/>
      <c r="CM11" s="86">
        <f t="shared" ref="CM11:CM31" si="60">IF(Y11&gt;=10,4,0)</f>
        <v>0</v>
      </c>
      <c r="CN11" s="86">
        <f t="shared" ref="CN11:CN31" si="61">IF(Z11&gt;=10,4,0)</f>
        <v>4</v>
      </c>
      <c r="CO11"/>
      <c r="CP11" s="86">
        <f t="shared" ref="CP11:CP31" si="62">IF(AC11&gt;=10,3,0)</f>
        <v>3</v>
      </c>
      <c r="CQ11" s="86">
        <f t="shared" ref="CQ11:CQ31" si="63">IF(AD11&gt;=10,2,0)</f>
        <v>2</v>
      </c>
      <c r="CR11" s="86">
        <f t="shared" ref="CR11:CR31" si="64">IF(AE11&gt;=10,2,0)</f>
        <v>0</v>
      </c>
      <c r="CS11" s="86">
        <f t="shared" ref="CS11:CS31" si="65">IF(AF11&gt;=10,3,0)</f>
        <v>3</v>
      </c>
      <c r="CT11" s="86"/>
      <c r="CU11" s="86">
        <f t="shared" ref="CU11:CU31" si="66">IF(AI11&gt;=10,2,0)</f>
        <v>2</v>
      </c>
      <c r="CV11" s="86">
        <f t="shared" ref="CV11:CV31" si="67">IF(AJ11&gt;=10,2,0)</f>
        <v>2</v>
      </c>
      <c r="CW11" s="86">
        <f t="shared" ref="CW11:CW31" si="68">IF(AK11&gt;=10,2,0)</f>
        <v>0</v>
      </c>
      <c r="CX11" s="86">
        <f t="shared" ref="CX11:CX31" si="69">IF(AL11&gt;=10,2,0)</f>
        <v>2</v>
      </c>
      <c r="CY11" s="86">
        <f t="shared" ref="CY11:CY31" si="70">IF(AM11&gt;=10,4,0)</f>
        <v>4</v>
      </c>
      <c r="CZ11"/>
    </row>
    <row r="12" spans="1:112" s="41" customFormat="1" ht="18.75">
      <c r="A12" s="38">
        <v>3</v>
      </c>
      <c r="B12" s="37" t="s">
        <v>63</v>
      </c>
      <c r="C12" s="37" t="s">
        <v>64</v>
      </c>
      <c r="D12" s="42" t="s">
        <v>45</v>
      </c>
      <c r="E12" s="36">
        <f t="shared" si="9"/>
        <v>10.125</v>
      </c>
      <c r="F12" s="39">
        <f t="shared" si="10"/>
        <v>8</v>
      </c>
      <c r="G12" s="88">
        <v>8.25</v>
      </c>
      <c r="H12" s="88">
        <v>12</v>
      </c>
      <c r="I12" s="45">
        <f t="shared" si="0"/>
        <v>8.1071428571428577</v>
      </c>
      <c r="J12" s="39">
        <f t="shared" si="1"/>
        <v>6</v>
      </c>
      <c r="K12" s="89">
        <v>6.5</v>
      </c>
      <c r="L12" s="89">
        <v>10</v>
      </c>
      <c r="M12" s="89">
        <v>6.5</v>
      </c>
      <c r="N12" s="89">
        <v>10.5</v>
      </c>
      <c r="O12" s="36">
        <f t="shared" si="2"/>
        <v>9.4175000000000004</v>
      </c>
      <c r="P12" s="40">
        <f t="shared" si="3"/>
        <v>6</v>
      </c>
      <c r="Q12" s="90">
        <v>10</v>
      </c>
      <c r="R12" s="90">
        <v>10</v>
      </c>
      <c r="S12" s="90">
        <v>7.67</v>
      </c>
      <c r="T12" s="90">
        <v>10</v>
      </c>
      <c r="U12" s="51">
        <f t="shared" si="4"/>
        <v>20</v>
      </c>
      <c r="V12" s="49">
        <f t="shared" si="5"/>
        <v>9</v>
      </c>
      <c r="W12" s="45">
        <f t="shared" si="11"/>
        <v>10.664999999999999</v>
      </c>
      <c r="X12" s="39">
        <f t="shared" si="12"/>
        <v>8</v>
      </c>
      <c r="Y12" s="90">
        <v>12</v>
      </c>
      <c r="Z12" s="90">
        <v>9.33</v>
      </c>
      <c r="AA12" s="36">
        <f t="shared" si="13"/>
        <v>10.050000000000001</v>
      </c>
      <c r="AB12" s="39">
        <f t="shared" si="14"/>
        <v>10</v>
      </c>
      <c r="AC12" s="90">
        <v>9.5</v>
      </c>
      <c r="AD12" s="90">
        <v>7.5</v>
      </c>
      <c r="AE12" s="90">
        <v>9</v>
      </c>
      <c r="AF12" s="90">
        <v>13</v>
      </c>
      <c r="AG12" s="46">
        <f t="shared" si="15"/>
        <v>12.111666666666666</v>
      </c>
      <c r="AH12" s="92">
        <f t="shared" si="16"/>
        <v>12</v>
      </c>
      <c r="AI12" s="90">
        <v>11</v>
      </c>
      <c r="AJ12" s="90">
        <v>14.5</v>
      </c>
      <c r="AK12" s="90">
        <v>10.17</v>
      </c>
      <c r="AL12" s="90">
        <v>11</v>
      </c>
      <c r="AM12" s="90">
        <v>13</v>
      </c>
      <c r="AN12" s="93">
        <f t="shared" si="6"/>
        <v>30</v>
      </c>
      <c r="AO12" s="43">
        <f t="shared" si="17"/>
        <v>11.04</v>
      </c>
      <c r="AP12" s="51">
        <f t="shared" si="7"/>
        <v>60</v>
      </c>
      <c r="AQ12" s="52">
        <f t="shared" si="8"/>
        <v>10.02</v>
      </c>
      <c r="AR12" s="40" t="str">
        <f t="shared" si="18"/>
        <v>Admis</v>
      </c>
      <c r="AS12" s="54">
        <f t="shared" si="19"/>
        <v>60</v>
      </c>
      <c r="AT12" s="54">
        <f t="shared" si="20"/>
        <v>180</v>
      </c>
      <c r="AU12" s="56"/>
      <c r="AV12" s="85">
        <f t="shared" si="21"/>
        <v>1</v>
      </c>
      <c r="AW12" s="86">
        <f t="shared" si="22"/>
        <v>1</v>
      </c>
      <c r="AX12" s="86">
        <f t="shared" si="23"/>
        <v>1</v>
      </c>
      <c r="AY12" s="86">
        <f t="shared" si="24"/>
        <v>1</v>
      </c>
      <c r="AZ12" s="86">
        <f t="shared" si="25"/>
        <v>1</v>
      </c>
      <c r="BA12" s="86">
        <f t="shared" si="26"/>
        <v>1</v>
      </c>
      <c r="BB12" s="86">
        <f t="shared" si="27"/>
        <v>1</v>
      </c>
      <c r="BC12" s="86">
        <f t="shared" si="28"/>
        <v>1</v>
      </c>
      <c r="BD12" s="86">
        <f t="shared" si="29"/>
        <v>1</v>
      </c>
      <c r="BE12" s="86">
        <f t="shared" si="30"/>
        <v>1</v>
      </c>
      <c r="BF12" s="86">
        <f t="shared" si="31"/>
        <v>1</v>
      </c>
      <c r="BG12" s="86">
        <f t="shared" si="32"/>
        <v>1</v>
      </c>
      <c r="BH12" s="86">
        <f t="shared" si="33"/>
        <v>1</v>
      </c>
      <c r="BI12" s="86">
        <f t="shared" si="34"/>
        <v>1</v>
      </c>
      <c r="BJ12" s="85">
        <f t="shared" si="35"/>
        <v>1</v>
      </c>
      <c r="BK12" s="86">
        <f t="shared" si="36"/>
        <v>1</v>
      </c>
      <c r="BL12" s="86">
        <f t="shared" si="37"/>
        <v>1</v>
      </c>
      <c r="BM12" s="86">
        <f t="shared" si="38"/>
        <v>1</v>
      </c>
      <c r="BN12" s="86">
        <f t="shared" si="39"/>
        <v>1</v>
      </c>
      <c r="BO12" s="86">
        <f t="shared" si="40"/>
        <v>1</v>
      </c>
      <c r="BP12" s="86">
        <f t="shared" si="41"/>
        <v>1</v>
      </c>
      <c r="BQ12" s="86">
        <f t="shared" si="42"/>
        <v>1</v>
      </c>
      <c r="BR12" s="86">
        <f t="shared" si="43"/>
        <v>1</v>
      </c>
      <c r="BS12" s="86">
        <f t="shared" si="44"/>
        <v>1</v>
      </c>
      <c r="BT12" s="86">
        <f t="shared" si="45"/>
        <v>1</v>
      </c>
      <c r="BU12" s="86">
        <f t="shared" si="46"/>
        <v>1</v>
      </c>
      <c r="BV12" s="86">
        <f t="shared" si="47"/>
        <v>1</v>
      </c>
      <c r="BW12" s="86">
        <f t="shared" si="48"/>
        <v>1</v>
      </c>
      <c r="BX12" s="86">
        <f t="shared" si="49"/>
        <v>1</v>
      </c>
      <c r="BY12" s="9"/>
      <c r="BZ12" s="86">
        <f t="shared" si="50"/>
        <v>0</v>
      </c>
      <c r="CA12" s="86">
        <f t="shared" si="51"/>
        <v>4</v>
      </c>
      <c r="CB12" s="9"/>
      <c r="CC12" s="86">
        <f t="shared" si="52"/>
        <v>0</v>
      </c>
      <c r="CD12" s="91">
        <f t="shared" si="53"/>
        <v>0</v>
      </c>
      <c r="CE12" s="86">
        <f t="shared" si="54"/>
        <v>0</v>
      </c>
      <c r="CF12" s="86">
        <f t="shared" si="55"/>
        <v>3</v>
      </c>
      <c r="CG12"/>
      <c r="CH12" s="86">
        <f t="shared" si="56"/>
        <v>2</v>
      </c>
      <c r="CI12" s="86">
        <f t="shared" si="57"/>
        <v>2</v>
      </c>
      <c r="CJ12" s="86">
        <f t="shared" si="58"/>
        <v>0</v>
      </c>
      <c r="CK12" s="86">
        <f t="shared" si="59"/>
        <v>2</v>
      </c>
      <c r="CL12"/>
      <c r="CM12" s="86">
        <f t="shared" si="60"/>
        <v>4</v>
      </c>
      <c r="CN12" s="86">
        <f t="shared" si="61"/>
        <v>0</v>
      </c>
      <c r="CO12"/>
      <c r="CP12" s="86">
        <f t="shared" si="62"/>
        <v>0</v>
      </c>
      <c r="CQ12" s="86">
        <f t="shared" si="63"/>
        <v>0</v>
      </c>
      <c r="CR12" s="86">
        <f t="shared" si="64"/>
        <v>0</v>
      </c>
      <c r="CS12" s="86">
        <f t="shared" si="65"/>
        <v>3</v>
      </c>
      <c r="CT12" s="86"/>
      <c r="CU12" s="86">
        <f t="shared" si="66"/>
        <v>2</v>
      </c>
      <c r="CV12" s="86">
        <f t="shared" si="67"/>
        <v>2</v>
      </c>
      <c r="CW12" s="86">
        <f t="shared" si="68"/>
        <v>2</v>
      </c>
      <c r="CX12" s="86">
        <f t="shared" si="69"/>
        <v>2</v>
      </c>
      <c r="CY12" s="86">
        <f t="shared" si="70"/>
        <v>4</v>
      </c>
      <c r="CZ12"/>
    </row>
    <row r="13" spans="1:112" s="41" customFormat="1" ht="18.75">
      <c r="A13" s="38">
        <v>4</v>
      </c>
      <c r="B13" s="35" t="s">
        <v>30</v>
      </c>
      <c r="C13" s="35" t="s">
        <v>31</v>
      </c>
      <c r="D13" s="38" t="s">
        <v>32</v>
      </c>
      <c r="E13" s="36">
        <f t="shared" si="9"/>
        <v>8.9600000000000009</v>
      </c>
      <c r="F13" s="39">
        <f t="shared" si="10"/>
        <v>0</v>
      </c>
      <c r="G13" s="88">
        <v>9.25</v>
      </c>
      <c r="H13" s="88">
        <v>8.67</v>
      </c>
      <c r="I13" s="45">
        <f t="shared" si="0"/>
        <v>9.2857142857142865</v>
      </c>
      <c r="J13" s="39">
        <f t="shared" si="1"/>
        <v>10</v>
      </c>
      <c r="K13" s="89">
        <v>11</v>
      </c>
      <c r="L13" s="89">
        <v>10</v>
      </c>
      <c r="M13" s="89">
        <v>6.5</v>
      </c>
      <c r="N13" s="89">
        <v>10</v>
      </c>
      <c r="O13" s="36">
        <f t="shared" si="2"/>
        <v>10.375</v>
      </c>
      <c r="P13" s="40">
        <f t="shared" si="3"/>
        <v>8</v>
      </c>
      <c r="Q13" s="90">
        <v>11</v>
      </c>
      <c r="R13" s="90">
        <v>10</v>
      </c>
      <c r="S13" s="90">
        <v>12</v>
      </c>
      <c r="T13" s="90">
        <v>8.5</v>
      </c>
      <c r="U13" s="51">
        <f t="shared" si="4"/>
        <v>18</v>
      </c>
      <c r="V13" s="49">
        <f t="shared" si="5"/>
        <v>9.49</v>
      </c>
      <c r="W13" s="45">
        <f t="shared" si="11"/>
        <v>9</v>
      </c>
      <c r="X13" s="39">
        <f t="shared" si="12"/>
        <v>4</v>
      </c>
      <c r="Y13" s="90">
        <v>10</v>
      </c>
      <c r="Z13" s="90">
        <v>8</v>
      </c>
      <c r="AA13" s="36">
        <f t="shared" si="13"/>
        <v>10.65</v>
      </c>
      <c r="AB13" s="39">
        <f t="shared" si="14"/>
        <v>10</v>
      </c>
      <c r="AC13" s="90">
        <v>11</v>
      </c>
      <c r="AD13" s="90">
        <v>9.25</v>
      </c>
      <c r="AE13" s="90">
        <v>9.5</v>
      </c>
      <c r="AF13" s="90">
        <v>12</v>
      </c>
      <c r="AG13" s="46">
        <f t="shared" si="15"/>
        <v>10.611666666666666</v>
      </c>
      <c r="AH13" s="92">
        <f t="shared" si="16"/>
        <v>12</v>
      </c>
      <c r="AI13" s="90">
        <v>11</v>
      </c>
      <c r="AJ13" s="90">
        <v>6.5</v>
      </c>
      <c r="AK13" s="90">
        <v>10.67</v>
      </c>
      <c r="AL13" s="90">
        <v>11.5</v>
      </c>
      <c r="AM13" s="90">
        <v>12</v>
      </c>
      <c r="AN13" s="93">
        <f t="shared" si="6"/>
        <v>30</v>
      </c>
      <c r="AO13" s="43">
        <f t="shared" si="17"/>
        <v>10.199999999999999</v>
      </c>
      <c r="AP13" s="51">
        <f t="shared" si="7"/>
        <v>48</v>
      </c>
      <c r="AQ13" s="52">
        <f t="shared" si="8"/>
        <v>9.8449999999999989</v>
      </c>
      <c r="AR13" s="40" t="str">
        <f t="shared" si="18"/>
        <v>Ajourné(e)</v>
      </c>
      <c r="AS13" s="54">
        <f t="shared" si="19"/>
        <v>48</v>
      </c>
      <c r="AT13" s="54">
        <f>120+48</f>
        <v>168</v>
      </c>
      <c r="AU13" s="56"/>
      <c r="AV13" s="85">
        <f t="shared" si="21"/>
        <v>2</v>
      </c>
      <c r="AW13" s="86">
        <f t="shared" si="22"/>
        <v>2</v>
      </c>
      <c r="AX13" s="86">
        <f t="shared" si="23"/>
        <v>2</v>
      </c>
      <c r="AY13" s="86">
        <f t="shared" si="24"/>
        <v>2</v>
      </c>
      <c r="AZ13" s="86">
        <f t="shared" si="25"/>
        <v>2</v>
      </c>
      <c r="BA13" s="86">
        <f t="shared" si="26"/>
        <v>1</v>
      </c>
      <c r="BB13" s="86">
        <f t="shared" si="27"/>
        <v>1</v>
      </c>
      <c r="BC13" s="86">
        <f t="shared" si="28"/>
        <v>2</v>
      </c>
      <c r="BD13" s="86">
        <f t="shared" si="29"/>
        <v>1</v>
      </c>
      <c r="BE13" s="86">
        <f t="shared" si="30"/>
        <v>1</v>
      </c>
      <c r="BF13" s="86">
        <f t="shared" si="31"/>
        <v>1</v>
      </c>
      <c r="BG13" s="86">
        <f t="shared" si="32"/>
        <v>1</v>
      </c>
      <c r="BH13" s="86">
        <f t="shared" si="33"/>
        <v>1</v>
      </c>
      <c r="BI13" s="86">
        <f t="shared" si="34"/>
        <v>1</v>
      </c>
      <c r="BJ13" s="85">
        <f t="shared" si="35"/>
        <v>1</v>
      </c>
      <c r="BK13" s="86">
        <f t="shared" si="36"/>
        <v>1</v>
      </c>
      <c r="BL13" s="86">
        <f t="shared" si="37"/>
        <v>1</v>
      </c>
      <c r="BM13" s="86">
        <f t="shared" si="38"/>
        <v>1</v>
      </c>
      <c r="BN13" s="86">
        <f t="shared" si="39"/>
        <v>1</v>
      </c>
      <c r="BO13" s="86">
        <f t="shared" si="40"/>
        <v>1</v>
      </c>
      <c r="BP13" s="86">
        <f t="shared" si="41"/>
        <v>1</v>
      </c>
      <c r="BQ13" s="86">
        <f t="shared" si="42"/>
        <v>1</v>
      </c>
      <c r="BR13" s="86">
        <f t="shared" si="43"/>
        <v>1</v>
      </c>
      <c r="BS13" s="86">
        <f t="shared" si="44"/>
        <v>1</v>
      </c>
      <c r="BT13" s="86">
        <f t="shared" si="45"/>
        <v>1</v>
      </c>
      <c r="BU13" s="86">
        <f t="shared" si="46"/>
        <v>1</v>
      </c>
      <c r="BV13" s="86">
        <f t="shared" si="47"/>
        <v>1</v>
      </c>
      <c r="BW13" s="86">
        <f t="shared" si="48"/>
        <v>1</v>
      </c>
      <c r="BX13" s="86">
        <f t="shared" si="49"/>
        <v>1</v>
      </c>
      <c r="BY13" s="9"/>
      <c r="BZ13" s="86">
        <f t="shared" si="50"/>
        <v>0</v>
      </c>
      <c r="CA13" s="86">
        <f t="shared" si="51"/>
        <v>0</v>
      </c>
      <c r="CB13" s="9"/>
      <c r="CC13" s="86">
        <f t="shared" si="52"/>
        <v>4</v>
      </c>
      <c r="CD13" s="91">
        <f t="shared" si="53"/>
        <v>0</v>
      </c>
      <c r="CE13" s="86">
        <f t="shared" si="54"/>
        <v>0</v>
      </c>
      <c r="CF13" s="86">
        <f t="shared" si="55"/>
        <v>3</v>
      </c>
      <c r="CG13"/>
      <c r="CH13" s="86">
        <f t="shared" si="56"/>
        <v>2</v>
      </c>
      <c r="CI13" s="86">
        <f t="shared" si="57"/>
        <v>2</v>
      </c>
      <c r="CJ13" s="86">
        <f t="shared" si="58"/>
        <v>2</v>
      </c>
      <c r="CK13" s="86">
        <f t="shared" si="59"/>
        <v>0</v>
      </c>
      <c r="CL13"/>
      <c r="CM13" s="86">
        <f t="shared" si="60"/>
        <v>4</v>
      </c>
      <c r="CN13" s="86">
        <f t="shared" si="61"/>
        <v>0</v>
      </c>
      <c r="CO13"/>
      <c r="CP13" s="86">
        <f t="shared" si="62"/>
        <v>3</v>
      </c>
      <c r="CQ13" s="86">
        <f t="shared" si="63"/>
        <v>0</v>
      </c>
      <c r="CR13" s="86">
        <f t="shared" si="64"/>
        <v>0</v>
      </c>
      <c r="CS13" s="86">
        <f t="shared" si="65"/>
        <v>3</v>
      </c>
      <c r="CT13" s="86"/>
      <c r="CU13" s="86">
        <f t="shared" si="66"/>
        <v>2</v>
      </c>
      <c r="CV13" s="86">
        <f t="shared" si="67"/>
        <v>0</v>
      </c>
      <c r="CW13" s="86">
        <f t="shared" si="68"/>
        <v>2</v>
      </c>
      <c r="CX13" s="86">
        <f t="shared" si="69"/>
        <v>2</v>
      </c>
      <c r="CY13" s="86">
        <f t="shared" si="70"/>
        <v>4</v>
      </c>
      <c r="CZ13"/>
    </row>
    <row r="14" spans="1:112" s="41" customFormat="1" ht="18.75">
      <c r="A14" s="38">
        <v>5</v>
      </c>
      <c r="B14" s="35" t="s">
        <v>65</v>
      </c>
      <c r="C14" s="35" t="s">
        <v>66</v>
      </c>
      <c r="D14" s="38" t="s">
        <v>67</v>
      </c>
      <c r="E14" s="36">
        <f t="shared" si="9"/>
        <v>9.8350000000000009</v>
      </c>
      <c r="F14" s="39">
        <f t="shared" si="10"/>
        <v>4</v>
      </c>
      <c r="G14" s="88">
        <v>11</v>
      </c>
      <c r="H14" s="88">
        <v>8.67</v>
      </c>
      <c r="I14" s="45">
        <f t="shared" si="0"/>
        <v>9.5714285714285712</v>
      </c>
      <c r="J14" s="39">
        <f t="shared" si="1"/>
        <v>6</v>
      </c>
      <c r="K14" s="89">
        <v>7</v>
      </c>
      <c r="L14" s="89">
        <v>14</v>
      </c>
      <c r="M14" s="89">
        <v>8.5</v>
      </c>
      <c r="N14" s="89">
        <v>10</v>
      </c>
      <c r="O14" s="36">
        <f t="shared" si="2"/>
        <v>10.6675</v>
      </c>
      <c r="P14" s="40">
        <f t="shared" si="3"/>
        <v>8</v>
      </c>
      <c r="Q14" s="90">
        <v>11</v>
      </c>
      <c r="R14" s="90">
        <v>11</v>
      </c>
      <c r="S14" s="90">
        <v>10.67</v>
      </c>
      <c r="T14" s="90">
        <v>10</v>
      </c>
      <c r="U14" s="51">
        <f t="shared" si="4"/>
        <v>18</v>
      </c>
      <c r="V14" s="49">
        <f t="shared" si="5"/>
        <v>9.94</v>
      </c>
      <c r="W14" s="45">
        <f t="shared" si="11"/>
        <v>12.5</v>
      </c>
      <c r="X14" s="39">
        <f t="shared" si="12"/>
        <v>8</v>
      </c>
      <c r="Y14" s="90">
        <v>14</v>
      </c>
      <c r="Z14" s="90">
        <v>11</v>
      </c>
      <c r="AA14" s="36">
        <f t="shared" si="13"/>
        <v>8.4499999999999993</v>
      </c>
      <c r="AB14" s="39">
        <f t="shared" si="14"/>
        <v>7</v>
      </c>
      <c r="AC14" s="90">
        <v>1</v>
      </c>
      <c r="AD14" s="90">
        <v>13</v>
      </c>
      <c r="AE14" s="90">
        <v>12</v>
      </c>
      <c r="AF14" s="90">
        <v>10.5</v>
      </c>
      <c r="AG14" s="46">
        <f t="shared" si="15"/>
        <v>11.028333333333334</v>
      </c>
      <c r="AH14" s="92">
        <f t="shared" si="16"/>
        <v>12</v>
      </c>
      <c r="AI14" s="90">
        <v>11.5</v>
      </c>
      <c r="AJ14" s="90">
        <v>12</v>
      </c>
      <c r="AK14" s="90">
        <v>10.17</v>
      </c>
      <c r="AL14" s="90">
        <v>8.5</v>
      </c>
      <c r="AM14" s="90">
        <v>12</v>
      </c>
      <c r="AN14" s="93">
        <f t="shared" si="6"/>
        <v>30</v>
      </c>
      <c r="AO14" s="43">
        <f t="shared" si="17"/>
        <v>10.57</v>
      </c>
      <c r="AP14" s="51">
        <f t="shared" si="7"/>
        <v>60</v>
      </c>
      <c r="AQ14" s="52">
        <f t="shared" si="8"/>
        <v>10.254999999999999</v>
      </c>
      <c r="AR14" s="40" t="str">
        <f t="shared" si="18"/>
        <v>Admis</v>
      </c>
      <c r="AS14" s="54">
        <f t="shared" si="19"/>
        <v>60</v>
      </c>
      <c r="AT14" s="54">
        <f t="shared" si="20"/>
        <v>180</v>
      </c>
      <c r="AU14" s="56"/>
      <c r="AV14" s="85">
        <f t="shared" si="21"/>
        <v>1</v>
      </c>
      <c r="AW14" s="86">
        <f t="shared" si="22"/>
        <v>1</v>
      </c>
      <c r="AX14" s="86">
        <f t="shared" si="23"/>
        <v>1</v>
      </c>
      <c r="AY14" s="86">
        <f t="shared" si="24"/>
        <v>1</v>
      </c>
      <c r="AZ14" s="86">
        <f t="shared" si="25"/>
        <v>1</v>
      </c>
      <c r="BA14" s="86">
        <f t="shared" si="26"/>
        <v>1</v>
      </c>
      <c r="BB14" s="86">
        <f t="shared" si="27"/>
        <v>1</v>
      </c>
      <c r="BC14" s="86">
        <f t="shared" si="28"/>
        <v>1</v>
      </c>
      <c r="BD14" s="86">
        <f t="shared" si="29"/>
        <v>1</v>
      </c>
      <c r="BE14" s="86">
        <f t="shared" si="30"/>
        <v>1</v>
      </c>
      <c r="BF14" s="86">
        <f t="shared" si="31"/>
        <v>1</v>
      </c>
      <c r="BG14" s="86">
        <f t="shared" si="32"/>
        <v>1</v>
      </c>
      <c r="BH14" s="86">
        <f t="shared" si="33"/>
        <v>1</v>
      </c>
      <c r="BI14" s="86">
        <f t="shared" si="34"/>
        <v>1</v>
      </c>
      <c r="BJ14" s="85">
        <f t="shared" si="35"/>
        <v>1</v>
      </c>
      <c r="BK14" s="86">
        <f t="shared" si="36"/>
        <v>1</v>
      </c>
      <c r="BL14" s="86">
        <f t="shared" si="37"/>
        <v>1</v>
      </c>
      <c r="BM14" s="86">
        <f t="shared" si="38"/>
        <v>1</v>
      </c>
      <c r="BN14" s="86">
        <f t="shared" si="39"/>
        <v>1</v>
      </c>
      <c r="BO14" s="86">
        <f t="shared" si="40"/>
        <v>1</v>
      </c>
      <c r="BP14" s="86">
        <f t="shared" si="41"/>
        <v>1</v>
      </c>
      <c r="BQ14" s="86">
        <f t="shared" si="42"/>
        <v>1</v>
      </c>
      <c r="BR14" s="86">
        <f t="shared" si="43"/>
        <v>1</v>
      </c>
      <c r="BS14" s="86">
        <f t="shared" si="44"/>
        <v>1</v>
      </c>
      <c r="BT14" s="86">
        <f t="shared" si="45"/>
        <v>1</v>
      </c>
      <c r="BU14" s="86">
        <f t="shared" si="46"/>
        <v>1</v>
      </c>
      <c r="BV14" s="86">
        <f t="shared" si="47"/>
        <v>1</v>
      </c>
      <c r="BW14" s="86">
        <f t="shared" si="48"/>
        <v>1</v>
      </c>
      <c r="BX14" s="86">
        <f t="shared" si="49"/>
        <v>1</v>
      </c>
      <c r="BY14" s="9"/>
      <c r="BZ14" s="86">
        <f t="shared" si="50"/>
        <v>4</v>
      </c>
      <c r="CA14" s="86">
        <f t="shared" si="51"/>
        <v>0</v>
      </c>
      <c r="CB14" s="9"/>
      <c r="CC14" s="86">
        <f t="shared" si="52"/>
        <v>0</v>
      </c>
      <c r="CD14" s="91">
        <f t="shared" si="53"/>
        <v>3</v>
      </c>
      <c r="CE14" s="86">
        <f t="shared" si="54"/>
        <v>0</v>
      </c>
      <c r="CF14" s="86">
        <f t="shared" si="55"/>
        <v>3</v>
      </c>
      <c r="CG14"/>
      <c r="CH14" s="86">
        <f t="shared" si="56"/>
        <v>2</v>
      </c>
      <c r="CI14" s="86">
        <f t="shared" si="57"/>
        <v>2</v>
      </c>
      <c r="CJ14" s="86">
        <f t="shared" si="58"/>
        <v>2</v>
      </c>
      <c r="CK14" s="86">
        <f t="shared" si="59"/>
        <v>2</v>
      </c>
      <c r="CL14"/>
      <c r="CM14" s="86">
        <f t="shared" si="60"/>
        <v>4</v>
      </c>
      <c r="CN14" s="86">
        <f t="shared" si="61"/>
        <v>4</v>
      </c>
      <c r="CO14"/>
      <c r="CP14" s="86">
        <f t="shared" si="62"/>
        <v>0</v>
      </c>
      <c r="CQ14" s="86">
        <f t="shared" si="63"/>
        <v>2</v>
      </c>
      <c r="CR14" s="86">
        <f t="shared" si="64"/>
        <v>2</v>
      </c>
      <c r="CS14" s="86">
        <f t="shared" si="65"/>
        <v>3</v>
      </c>
      <c r="CT14" s="86"/>
      <c r="CU14" s="86">
        <f t="shared" si="66"/>
        <v>2</v>
      </c>
      <c r="CV14" s="86">
        <f t="shared" si="67"/>
        <v>2</v>
      </c>
      <c r="CW14" s="86">
        <f t="shared" si="68"/>
        <v>2</v>
      </c>
      <c r="CX14" s="86">
        <f t="shared" si="69"/>
        <v>0</v>
      </c>
      <c r="CY14" s="86">
        <f t="shared" si="70"/>
        <v>4</v>
      </c>
      <c r="CZ14"/>
    </row>
    <row r="15" spans="1:112" s="41" customFormat="1" ht="18.75">
      <c r="A15" s="38">
        <v>6</v>
      </c>
      <c r="B15" s="35" t="s">
        <v>68</v>
      </c>
      <c r="C15" s="35" t="s">
        <v>69</v>
      </c>
      <c r="D15" s="38" t="s">
        <v>36</v>
      </c>
      <c r="E15" s="36">
        <f t="shared" si="9"/>
        <v>8.6649999999999991</v>
      </c>
      <c r="F15" s="39">
        <f t="shared" si="10"/>
        <v>0</v>
      </c>
      <c r="G15" s="88">
        <v>8</v>
      </c>
      <c r="H15" s="88">
        <v>9.33</v>
      </c>
      <c r="I15" s="45">
        <f t="shared" si="0"/>
        <v>8.8214285714285712</v>
      </c>
      <c r="J15" s="39">
        <f t="shared" si="1"/>
        <v>6</v>
      </c>
      <c r="K15" s="89">
        <v>9</v>
      </c>
      <c r="L15" s="89">
        <v>10</v>
      </c>
      <c r="M15" s="89">
        <v>6.5</v>
      </c>
      <c r="N15" s="89">
        <v>10.5</v>
      </c>
      <c r="O15" s="36">
        <f t="shared" si="2"/>
        <v>11.2075</v>
      </c>
      <c r="P15" s="40">
        <f t="shared" si="3"/>
        <v>8</v>
      </c>
      <c r="Q15" s="90">
        <v>13.5</v>
      </c>
      <c r="R15" s="90">
        <v>10</v>
      </c>
      <c r="S15" s="90">
        <v>10.33</v>
      </c>
      <c r="T15" s="90">
        <v>11</v>
      </c>
      <c r="U15" s="51">
        <f t="shared" si="4"/>
        <v>14</v>
      </c>
      <c r="V15" s="49">
        <f t="shared" si="5"/>
        <v>9.42</v>
      </c>
      <c r="W15" s="45">
        <f t="shared" si="11"/>
        <v>12.414999999999999</v>
      </c>
      <c r="X15" s="39">
        <f t="shared" si="12"/>
        <v>8</v>
      </c>
      <c r="Y15" s="90">
        <v>12.5</v>
      </c>
      <c r="Z15" s="90">
        <v>12.33</v>
      </c>
      <c r="AA15" s="36">
        <f t="shared" si="13"/>
        <v>9.5500000000000007</v>
      </c>
      <c r="AB15" s="39">
        <f t="shared" si="14"/>
        <v>5</v>
      </c>
      <c r="AC15" s="90">
        <v>6.5</v>
      </c>
      <c r="AD15" s="90">
        <v>9.5</v>
      </c>
      <c r="AE15" s="90">
        <v>10.5</v>
      </c>
      <c r="AF15" s="90">
        <v>12</v>
      </c>
      <c r="AG15" s="46">
        <f t="shared" si="15"/>
        <v>12.833333333333334</v>
      </c>
      <c r="AH15" s="92">
        <f t="shared" si="16"/>
        <v>12</v>
      </c>
      <c r="AI15" s="90">
        <v>12</v>
      </c>
      <c r="AJ15" s="90">
        <v>15</v>
      </c>
      <c r="AK15" s="90">
        <v>11</v>
      </c>
      <c r="AL15" s="90">
        <v>11</v>
      </c>
      <c r="AM15" s="90">
        <v>14</v>
      </c>
      <c r="AN15" s="93">
        <f t="shared" si="6"/>
        <v>30</v>
      </c>
      <c r="AO15" s="43">
        <f t="shared" si="17"/>
        <v>11.629999999999999</v>
      </c>
      <c r="AP15" s="51">
        <f t="shared" si="7"/>
        <v>60</v>
      </c>
      <c r="AQ15" s="52">
        <f t="shared" si="8"/>
        <v>10.524999999999999</v>
      </c>
      <c r="AR15" s="40" t="str">
        <f t="shared" si="18"/>
        <v>Admis</v>
      </c>
      <c r="AS15" s="54">
        <f t="shared" si="19"/>
        <v>60</v>
      </c>
      <c r="AT15" s="54">
        <f t="shared" si="20"/>
        <v>180</v>
      </c>
      <c r="AU15" s="56"/>
      <c r="AV15" s="85">
        <f t="shared" si="21"/>
        <v>1</v>
      </c>
      <c r="AW15" s="86">
        <f t="shared" si="22"/>
        <v>1</v>
      </c>
      <c r="AX15" s="86">
        <f t="shared" si="23"/>
        <v>1</v>
      </c>
      <c r="AY15" s="86">
        <f t="shared" si="24"/>
        <v>1</v>
      </c>
      <c r="AZ15" s="86">
        <f t="shared" si="25"/>
        <v>1</v>
      </c>
      <c r="BA15" s="86">
        <f t="shared" si="26"/>
        <v>1</v>
      </c>
      <c r="BB15" s="86">
        <f t="shared" si="27"/>
        <v>1</v>
      </c>
      <c r="BC15" s="86">
        <f t="shared" si="28"/>
        <v>1</v>
      </c>
      <c r="BD15" s="86">
        <f t="shared" si="29"/>
        <v>1</v>
      </c>
      <c r="BE15" s="86">
        <f t="shared" si="30"/>
        <v>1</v>
      </c>
      <c r="BF15" s="86">
        <f t="shared" si="31"/>
        <v>1</v>
      </c>
      <c r="BG15" s="86">
        <f t="shared" si="32"/>
        <v>1</v>
      </c>
      <c r="BH15" s="86">
        <f t="shared" si="33"/>
        <v>1</v>
      </c>
      <c r="BI15" s="86">
        <f t="shared" si="34"/>
        <v>1</v>
      </c>
      <c r="BJ15" s="85">
        <f t="shared" si="35"/>
        <v>1</v>
      </c>
      <c r="BK15" s="86">
        <f t="shared" si="36"/>
        <v>1</v>
      </c>
      <c r="BL15" s="86">
        <f t="shared" si="37"/>
        <v>1</v>
      </c>
      <c r="BM15" s="86">
        <f t="shared" si="38"/>
        <v>1</v>
      </c>
      <c r="BN15" s="86">
        <f t="shared" si="39"/>
        <v>1</v>
      </c>
      <c r="BO15" s="86">
        <f t="shared" si="40"/>
        <v>1</v>
      </c>
      <c r="BP15" s="86">
        <f t="shared" si="41"/>
        <v>1</v>
      </c>
      <c r="BQ15" s="86">
        <f t="shared" si="42"/>
        <v>1</v>
      </c>
      <c r="BR15" s="86">
        <f t="shared" si="43"/>
        <v>1</v>
      </c>
      <c r="BS15" s="86">
        <f t="shared" si="44"/>
        <v>1</v>
      </c>
      <c r="BT15" s="86">
        <f t="shared" si="45"/>
        <v>1</v>
      </c>
      <c r="BU15" s="86">
        <f t="shared" si="46"/>
        <v>1</v>
      </c>
      <c r="BV15" s="86">
        <f t="shared" si="47"/>
        <v>1</v>
      </c>
      <c r="BW15" s="86">
        <f t="shared" si="48"/>
        <v>1</v>
      </c>
      <c r="BX15" s="86">
        <f t="shared" si="49"/>
        <v>1</v>
      </c>
      <c r="BY15" s="9"/>
      <c r="BZ15" s="86">
        <f t="shared" si="50"/>
        <v>0</v>
      </c>
      <c r="CA15" s="86">
        <f t="shared" si="51"/>
        <v>0</v>
      </c>
      <c r="CB15" s="9"/>
      <c r="CC15" s="86">
        <f t="shared" si="52"/>
        <v>0</v>
      </c>
      <c r="CD15" s="91">
        <f t="shared" si="53"/>
        <v>0</v>
      </c>
      <c r="CE15" s="86">
        <f t="shared" si="54"/>
        <v>0</v>
      </c>
      <c r="CF15" s="86">
        <f t="shared" si="55"/>
        <v>3</v>
      </c>
      <c r="CG15"/>
      <c r="CH15" s="86">
        <f t="shared" si="56"/>
        <v>2</v>
      </c>
      <c r="CI15" s="86">
        <f t="shared" si="57"/>
        <v>2</v>
      </c>
      <c r="CJ15" s="86">
        <f t="shared" si="58"/>
        <v>2</v>
      </c>
      <c r="CK15" s="86">
        <f t="shared" si="59"/>
        <v>2</v>
      </c>
      <c r="CL15"/>
      <c r="CM15" s="86">
        <f t="shared" si="60"/>
        <v>4</v>
      </c>
      <c r="CN15" s="86">
        <f t="shared" si="61"/>
        <v>4</v>
      </c>
      <c r="CO15"/>
      <c r="CP15" s="86">
        <f t="shared" si="62"/>
        <v>0</v>
      </c>
      <c r="CQ15" s="86">
        <f t="shared" si="63"/>
        <v>0</v>
      </c>
      <c r="CR15" s="86">
        <f t="shared" si="64"/>
        <v>2</v>
      </c>
      <c r="CS15" s="86">
        <f t="shared" si="65"/>
        <v>3</v>
      </c>
      <c r="CT15" s="86"/>
      <c r="CU15" s="86">
        <f t="shared" si="66"/>
        <v>2</v>
      </c>
      <c r="CV15" s="86">
        <f t="shared" si="67"/>
        <v>2</v>
      </c>
      <c r="CW15" s="86">
        <f t="shared" si="68"/>
        <v>2</v>
      </c>
      <c r="CX15" s="86">
        <f t="shared" si="69"/>
        <v>2</v>
      </c>
      <c r="CY15" s="86">
        <f t="shared" si="70"/>
        <v>4</v>
      </c>
      <c r="CZ15"/>
    </row>
    <row r="16" spans="1:112" s="41" customFormat="1" ht="18.75">
      <c r="A16" s="38">
        <v>7</v>
      </c>
      <c r="B16" s="35" t="s">
        <v>70</v>
      </c>
      <c r="C16" s="35" t="s">
        <v>71</v>
      </c>
      <c r="D16" s="38" t="s">
        <v>72</v>
      </c>
      <c r="E16" s="36">
        <f t="shared" si="9"/>
        <v>8.5</v>
      </c>
      <c r="F16" s="39">
        <f t="shared" si="10"/>
        <v>4</v>
      </c>
      <c r="G16" s="88">
        <v>7</v>
      </c>
      <c r="H16" s="88">
        <v>10</v>
      </c>
      <c r="I16" s="45">
        <f t="shared" si="0"/>
        <v>10.642857142857142</v>
      </c>
      <c r="J16" s="39">
        <f t="shared" si="1"/>
        <v>14</v>
      </c>
      <c r="K16" s="89">
        <v>11.5</v>
      </c>
      <c r="L16" s="89">
        <v>11</v>
      </c>
      <c r="M16" s="89">
        <v>10</v>
      </c>
      <c r="N16" s="89">
        <v>10</v>
      </c>
      <c r="O16" s="36">
        <f t="shared" si="2"/>
        <v>10.9175</v>
      </c>
      <c r="P16" s="40">
        <f t="shared" si="3"/>
        <v>8</v>
      </c>
      <c r="Q16" s="90">
        <v>11</v>
      </c>
      <c r="R16" s="90">
        <v>10</v>
      </c>
      <c r="S16" s="90">
        <v>11.67</v>
      </c>
      <c r="T16" s="90">
        <v>11</v>
      </c>
      <c r="U16" s="51">
        <f t="shared" si="4"/>
        <v>30</v>
      </c>
      <c r="V16" s="49">
        <f t="shared" si="5"/>
        <v>10.15</v>
      </c>
      <c r="W16" s="45">
        <f t="shared" si="11"/>
        <v>8.75</v>
      </c>
      <c r="X16" s="39">
        <f t="shared" si="12"/>
        <v>0</v>
      </c>
      <c r="Y16" s="90">
        <v>8.5</v>
      </c>
      <c r="Z16" s="90">
        <v>9</v>
      </c>
      <c r="AA16" s="36">
        <f t="shared" si="13"/>
        <v>8.5500000000000007</v>
      </c>
      <c r="AB16" s="39">
        <f t="shared" si="14"/>
        <v>7</v>
      </c>
      <c r="AC16" s="90">
        <v>2</v>
      </c>
      <c r="AD16" s="90">
        <v>11</v>
      </c>
      <c r="AE16" s="90">
        <v>10</v>
      </c>
      <c r="AF16" s="90">
        <v>12.5</v>
      </c>
      <c r="AG16" s="46">
        <f t="shared" si="15"/>
        <v>12</v>
      </c>
      <c r="AH16" s="92">
        <f t="shared" si="16"/>
        <v>12</v>
      </c>
      <c r="AI16" s="90">
        <v>12</v>
      </c>
      <c r="AJ16" s="90">
        <v>11.5</v>
      </c>
      <c r="AK16" s="90">
        <v>11</v>
      </c>
      <c r="AL16" s="90">
        <v>7.5</v>
      </c>
      <c r="AM16" s="90">
        <v>15</v>
      </c>
      <c r="AN16" s="93">
        <f t="shared" si="6"/>
        <v>19</v>
      </c>
      <c r="AO16" s="43">
        <f t="shared" si="17"/>
        <v>9.99</v>
      </c>
      <c r="AP16" s="51">
        <f t="shared" si="7"/>
        <v>60</v>
      </c>
      <c r="AQ16" s="52">
        <f t="shared" si="8"/>
        <v>10.07</v>
      </c>
      <c r="AR16" s="40" t="str">
        <f t="shared" si="18"/>
        <v>Admis</v>
      </c>
      <c r="AS16" s="54">
        <f t="shared" si="19"/>
        <v>60</v>
      </c>
      <c r="AT16" s="54">
        <f t="shared" si="20"/>
        <v>180</v>
      </c>
      <c r="AU16" s="56"/>
      <c r="AV16" s="85">
        <f t="shared" si="21"/>
        <v>1</v>
      </c>
      <c r="AW16" s="86">
        <f t="shared" si="22"/>
        <v>1</v>
      </c>
      <c r="AX16" s="86">
        <f t="shared" si="23"/>
        <v>1</v>
      </c>
      <c r="AY16" s="86">
        <f t="shared" si="24"/>
        <v>1</v>
      </c>
      <c r="AZ16" s="86">
        <f t="shared" si="25"/>
        <v>1</v>
      </c>
      <c r="BA16" s="86">
        <f t="shared" si="26"/>
        <v>1</v>
      </c>
      <c r="BB16" s="86">
        <f t="shared" si="27"/>
        <v>1</v>
      </c>
      <c r="BC16" s="86">
        <f t="shared" si="28"/>
        <v>1</v>
      </c>
      <c r="BD16" s="86">
        <f t="shared" si="29"/>
        <v>1</v>
      </c>
      <c r="BE16" s="86">
        <f t="shared" si="30"/>
        <v>1</v>
      </c>
      <c r="BF16" s="86">
        <f t="shared" si="31"/>
        <v>1</v>
      </c>
      <c r="BG16" s="86">
        <f t="shared" si="32"/>
        <v>1</v>
      </c>
      <c r="BH16" s="86">
        <f t="shared" si="33"/>
        <v>1</v>
      </c>
      <c r="BI16" s="86">
        <f t="shared" si="34"/>
        <v>1</v>
      </c>
      <c r="BJ16" s="85">
        <f t="shared" si="35"/>
        <v>1</v>
      </c>
      <c r="BK16" s="86">
        <f t="shared" si="36"/>
        <v>1</v>
      </c>
      <c r="BL16" s="86">
        <f t="shared" si="37"/>
        <v>1</v>
      </c>
      <c r="BM16" s="86">
        <f t="shared" si="38"/>
        <v>1</v>
      </c>
      <c r="BN16" s="86">
        <f t="shared" si="39"/>
        <v>1</v>
      </c>
      <c r="BO16" s="86">
        <f t="shared" si="40"/>
        <v>1</v>
      </c>
      <c r="BP16" s="86">
        <f t="shared" si="41"/>
        <v>1</v>
      </c>
      <c r="BQ16" s="86">
        <f t="shared" si="42"/>
        <v>1</v>
      </c>
      <c r="BR16" s="86">
        <f t="shared" si="43"/>
        <v>1</v>
      </c>
      <c r="BS16" s="86">
        <f t="shared" si="44"/>
        <v>1</v>
      </c>
      <c r="BT16" s="86">
        <f t="shared" si="45"/>
        <v>1</v>
      </c>
      <c r="BU16" s="86">
        <f t="shared" si="46"/>
        <v>1</v>
      </c>
      <c r="BV16" s="86">
        <f t="shared" si="47"/>
        <v>1</v>
      </c>
      <c r="BW16" s="86">
        <f t="shared" si="48"/>
        <v>1</v>
      </c>
      <c r="BX16" s="86">
        <f t="shared" si="49"/>
        <v>1</v>
      </c>
      <c r="BY16" s="9"/>
      <c r="BZ16" s="86">
        <f t="shared" si="50"/>
        <v>0</v>
      </c>
      <c r="CA16" s="86">
        <f t="shared" si="51"/>
        <v>4</v>
      </c>
      <c r="CB16" s="9"/>
      <c r="CC16" s="86">
        <f t="shared" si="52"/>
        <v>4</v>
      </c>
      <c r="CD16" s="91">
        <f t="shared" si="53"/>
        <v>3</v>
      </c>
      <c r="CE16" s="86">
        <f t="shared" si="54"/>
        <v>4</v>
      </c>
      <c r="CF16" s="86">
        <f t="shared" si="55"/>
        <v>3</v>
      </c>
      <c r="CG16"/>
      <c r="CH16" s="86">
        <f t="shared" si="56"/>
        <v>2</v>
      </c>
      <c r="CI16" s="86">
        <f t="shared" si="57"/>
        <v>2</v>
      </c>
      <c r="CJ16" s="86">
        <f t="shared" si="58"/>
        <v>2</v>
      </c>
      <c r="CK16" s="86">
        <f t="shared" si="59"/>
        <v>2</v>
      </c>
      <c r="CL16"/>
      <c r="CM16" s="86">
        <f t="shared" si="60"/>
        <v>0</v>
      </c>
      <c r="CN16" s="86">
        <f t="shared" si="61"/>
        <v>0</v>
      </c>
      <c r="CO16"/>
      <c r="CP16" s="86">
        <f t="shared" si="62"/>
        <v>0</v>
      </c>
      <c r="CQ16" s="86">
        <f t="shared" si="63"/>
        <v>2</v>
      </c>
      <c r="CR16" s="86">
        <f t="shared" si="64"/>
        <v>2</v>
      </c>
      <c r="CS16" s="86">
        <f t="shared" si="65"/>
        <v>3</v>
      </c>
      <c r="CT16" s="86"/>
      <c r="CU16" s="86">
        <f t="shared" si="66"/>
        <v>2</v>
      </c>
      <c r="CV16" s="86">
        <f t="shared" si="67"/>
        <v>2</v>
      </c>
      <c r="CW16" s="86">
        <f t="shared" si="68"/>
        <v>2</v>
      </c>
      <c r="CX16" s="86">
        <f t="shared" si="69"/>
        <v>0</v>
      </c>
      <c r="CY16" s="86">
        <f t="shared" si="70"/>
        <v>4</v>
      </c>
      <c r="CZ16"/>
    </row>
    <row r="17" spans="1:104" s="41" customFormat="1" ht="18.75">
      <c r="A17" s="38">
        <v>8</v>
      </c>
      <c r="B17" s="35" t="s">
        <v>73</v>
      </c>
      <c r="C17" s="35" t="s">
        <v>74</v>
      </c>
      <c r="D17" s="38" t="s">
        <v>75</v>
      </c>
      <c r="E17" s="36">
        <f t="shared" si="9"/>
        <v>9.3350000000000009</v>
      </c>
      <c r="F17" s="39">
        <f t="shared" si="10"/>
        <v>4</v>
      </c>
      <c r="G17" s="88">
        <v>10</v>
      </c>
      <c r="H17" s="88">
        <v>8.67</v>
      </c>
      <c r="I17" s="45">
        <f t="shared" si="0"/>
        <v>10.285714285714286</v>
      </c>
      <c r="J17" s="39">
        <f t="shared" si="1"/>
        <v>14</v>
      </c>
      <c r="K17" s="89">
        <v>10</v>
      </c>
      <c r="L17" s="89">
        <v>10</v>
      </c>
      <c r="M17" s="89">
        <v>11</v>
      </c>
      <c r="N17" s="89">
        <v>10</v>
      </c>
      <c r="O17" s="36">
        <f t="shared" si="2"/>
        <v>10.2075</v>
      </c>
      <c r="P17" s="40">
        <f t="shared" si="3"/>
        <v>8</v>
      </c>
      <c r="Q17" s="90">
        <v>10.5</v>
      </c>
      <c r="R17" s="90">
        <v>8</v>
      </c>
      <c r="S17" s="90">
        <v>12.33</v>
      </c>
      <c r="T17" s="90">
        <v>10</v>
      </c>
      <c r="U17" s="51">
        <f t="shared" si="4"/>
        <v>30</v>
      </c>
      <c r="V17" s="49">
        <f t="shared" si="5"/>
        <v>10.02</v>
      </c>
      <c r="W17" s="45">
        <f t="shared" si="11"/>
        <v>8.6649999999999991</v>
      </c>
      <c r="X17" s="39">
        <f t="shared" si="12"/>
        <v>0</v>
      </c>
      <c r="Y17" s="90">
        <v>8</v>
      </c>
      <c r="Z17" s="90">
        <v>9.33</v>
      </c>
      <c r="AA17" s="36">
        <f t="shared" si="13"/>
        <v>10.35</v>
      </c>
      <c r="AB17" s="39">
        <f t="shared" si="14"/>
        <v>10</v>
      </c>
      <c r="AC17" s="90">
        <v>6</v>
      </c>
      <c r="AD17" s="90">
        <v>14</v>
      </c>
      <c r="AE17" s="90">
        <v>10</v>
      </c>
      <c r="AF17" s="90">
        <v>12.5</v>
      </c>
      <c r="AG17" s="46">
        <f t="shared" si="15"/>
        <v>12.416666666666666</v>
      </c>
      <c r="AH17" s="92">
        <f t="shared" si="16"/>
        <v>12</v>
      </c>
      <c r="AI17" s="90">
        <v>12</v>
      </c>
      <c r="AJ17" s="90">
        <v>13.5</v>
      </c>
      <c r="AK17" s="90">
        <v>10</v>
      </c>
      <c r="AL17" s="90">
        <v>11</v>
      </c>
      <c r="AM17" s="90">
        <v>14</v>
      </c>
      <c r="AN17" s="93">
        <f t="shared" si="6"/>
        <v>30</v>
      </c>
      <c r="AO17" s="43">
        <f t="shared" si="17"/>
        <v>10.73</v>
      </c>
      <c r="AP17" s="51">
        <f t="shared" si="7"/>
        <v>60</v>
      </c>
      <c r="AQ17" s="52">
        <f t="shared" si="8"/>
        <v>10.375</v>
      </c>
      <c r="AR17" s="40" t="str">
        <f t="shared" si="18"/>
        <v>Admis</v>
      </c>
      <c r="AS17" s="54">
        <f t="shared" si="19"/>
        <v>60</v>
      </c>
      <c r="AT17" s="54">
        <f t="shared" si="20"/>
        <v>180</v>
      </c>
      <c r="AU17" s="56"/>
      <c r="AV17" s="85">
        <f t="shared" si="21"/>
        <v>1</v>
      </c>
      <c r="AW17" s="86">
        <f t="shared" si="22"/>
        <v>1</v>
      </c>
      <c r="AX17" s="86">
        <f t="shared" si="23"/>
        <v>1</v>
      </c>
      <c r="AY17" s="86">
        <f t="shared" si="24"/>
        <v>1</v>
      </c>
      <c r="AZ17" s="86">
        <f t="shared" si="25"/>
        <v>1</v>
      </c>
      <c r="BA17" s="86">
        <f t="shared" si="26"/>
        <v>1</v>
      </c>
      <c r="BB17" s="86">
        <f t="shared" si="27"/>
        <v>1</v>
      </c>
      <c r="BC17" s="86">
        <f t="shared" si="28"/>
        <v>1</v>
      </c>
      <c r="BD17" s="86">
        <f t="shared" si="29"/>
        <v>1</v>
      </c>
      <c r="BE17" s="86">
        <f t="shared" si="30"/>
        <v>1</v>
      </c>
      <c r="BF17" s="86">
        <f t="shared" si="31"/>
        <v>1</v>
      </c>
      <c r="BG17" s="86">
        <f t="shared" si="32"/>
        <v>1</v>
      </c>
      <c r="BH17" s="86">
        <f t="shared" si="33"/>
        <v>1</v>
      </c>
      <c r="BI17" s="86">
        <f t="shared" si="34"/>
        <v>1</v>
      </c>
      <c r="BJ17" s="85">
        <f t="shared" si="35"/>
        <v>1</v>
      </c>
      <c r="BK17" s="86">
        <f t="shared" si="36"/>
        <v>1</v>
      </c>
      <c r="BL17" s="86">
        <f t="shared" si="37"/>
        <v>1</v>
      </c>
      <c r="BM17" s="86">
        <f t="shared" si="38"/>
        <v>1</v>
      </c>
      <c r="BN17" s="86">
        <f t="shared" si="39"/>
        <v>1</v>
      </c>
      <c r="BO17" s="86">
        <f t="shared" si="40"/>
        <v>1</v>
      </c>
      <c r="BP17" s="86">
        <f t="shared" si="41"/>
        <v>1</v>
      </c>
      <c r="BQ17" s="86">
        <f t="shared" si="42"/>
        <v>1</v>
      </c>
      <c r="BR17" s="86">
        <f t="shared" si="43"/>
        <v>1</v>
      </c>
      <c r="BS17" s="86">
        <f t="shared" si="44"/>
        <v>1</v>
      </c>
      <c r="BT17" s="86">
        <f t="shared" si="45"/>
        <v>1</v>
      </c>
      <c r="BU17" s="86">
        <f t="shared" si="46"/>
        <v>1</v>
      </c>
      <c r="BV17" s="86">
        <f t="shared" si="47"/>
        <v>1</v>
      </c>
      <c r="BW17" s="86">
        <f t="shared" si="48"/>
        <v>1</v>
      </c>
      <c r="BX17" s="86">
        <f t="shared" si="49"/>
        <v>1</v>
      </c>
      <c r="BY17" s="9"/>
      <c r="BZ17" s="86">
        <f t="shared" si="50"/>
        <v>4</v>
      </c>
      <c r="CA17" s="86">
        <f t="shared" si="51"/>
        <v>0</v>
      </c>
      <c r="CB17" s="9"/>
      <c r="CC17" s="86">
        <f t="shared" si="52"/>
        <v>4</v>
      </c>
      <c r="CD17" s="91">
        <f t="shared" si="53"/>
        <v>3</v>
      </c>
      <c r="CE17" s="86">
        <f t="shared" si="54"/>
        <v>4</v>
      </c>
      <c r="CF17" s="86">
        <f t="shared" si="55"/>
        <v>3</v>
      </c>
      <c r="CG17"/>
      <c r="CH17" s="86">
        <f t="shared" si="56"/>
        <v>2</v>
      </c>
      <c r="CI17" s="86">
        <f t="shared" si="57"/>
        <v>0</v>
      </c>
      <c r="CJ17" s="86">
        <f t="shared" si="58"/>
        <v>2</v>
      </c>
      <c r="CK17" s="86">
        <f t="shared" si="59"/>
        <v>2</v>
      </c>
      <c r="CL17"/>
      <c r="CM17" s="86">
        <f t="shared" si="60"/>
        <v>0</v>
      </c>
      <c r="CN17" s="86">
        <f t="shared" si="61"/>
        <v>0</v>
      </c>
      <c r="CO17"/>
      <c r="CP17" s="86">
        <f t="shared" si="62"/>
        <v>0</v>
      </c>
      <c r="CQ17" s="86">
        <f t="shared" si="63"/>
        <v>2</v>
      </c>
      <c r="CR17" s="86">
        <f t="shared" si="64"/>
        <v>2</v>
      </c>
      <c r="CS17" s="86">
        <f t="shared" si="65"/>
        <v>3</v>
      </c>
      <c r="CT17" s="86"/>
      <c r="CU17" s="86">
        <f t="shared" si="66"/>
        <v>2</v>
      </c>
      <c r="CV17" s="86">
        <f t="shared" si="67"/>
        <v>2</v>
      </c>
      <c r="CW17" s="86">
        <f t="shared" si="68"/>
        <v>2</v>
      </c>
      <c r="CX17" s="86">
        <f t="shared" si="69"/>
        <v>2</v>
      </c>
      <c r="CY17" s="86">
        <f t="shared" si="70"/>
        <v>4</v>
      </c>
      <c r="CZ17"/>
    </row>
    <row r="18" spans="1:104" s="41" customFormat="1" ht="18.75">
      <c r="A18" s="42">
        <v>9</v>
      </c>
      <c r="B18" s="37" t="s">
        <v>78</v>
      </c>
      <c r="C18" s="37" t="s">
        <v>79</v>
      </c>
      <c r="D18" s="42" t="s">
        <v>80</v>
      </c>
      <c r="E18" s="36">
        <f t="shared" si="9"/>
        <v>7.415</v>
      </c>
      <c r="F18" s="39">
        <f t="shared" si="10"/>
        <v>0</v>
      </c>
      <c r="G18" s="96">
        <v>5.5</v>
      </c>
      <c r="H18" s="96">
        <v>9.33</v>
      </c>
      <c r="I18" s="45">
        <f t="shared" si="0"/>
        <v>8.3571428571428577</v>
      </c>
      <c r="J18" s="39">
        <f t="shared" si="1"/>
        <v>6</v>
      </c>
      <c r="K18" s="97">
        <v>6</v>
      </c>
      <c r="L18" s="97">
        <v>11</v>
      </c>
      <c r="M18" s="97">
        <v>7.5</v>
      </c>
      <c r="N18" s="97">
        <v>10</v>
      </c>
      <c r="O18" s="36">
        <f t="shared" si="2"/>
        <v>10.7925</v>
      </c>
      <c r="P18" s="40">
        <f t="shared" si="3"/>
        <v>8</v>
      </c>
      <c r="Q18" s="98">
        <v>10</v>
      </c>
      <c r="R18" s="98">
        <v>11.5</v>
      </c>
      <c r="S18" s="98">
        <v>10.67</v>
      </c>
      <c r="T18" s="98">
        <v>11</v>
      </c>
      <c r="U18" s="51">
        <f t="shared" si="4"/>
        <v>14</v>
      </c>
      <c r="V18" s="49">
        <f t="shared" si="5"/>
        <v>8.76</v>
      </c>
      <c r="W18" s="45">
        <f t="shared" si="11"/>
        <v>10.085000000000001</v>
      </c>
      <c r="X18" s="39">
        <f t="shared" si="12"/>
        <v>8</v>
      </c>
      <c r="Y18" s="98">
        <v>8.5</v>
      </c>
      <c r="Z18" s="98">
        <v>11.67</v>
      </c>
      <c r="AA18" s="36">
        <f t="shared" si="13"/>
        <v>11.65</v>
      </c>
      <c r="AB18" s="39">
        <f t="shared" si="14"/>
        <v>10</v>
      </c>
      <c r="AC18" s="98">
        <v>12</v>
      </c>
      <c r="AD18" s="98">
        <v>11.5</v>
      </c>
      <c r="AE18" s="98">
        <v>13</v>
      </c>
      <c r="AF18" s="98">
        <v>10.5</v>
      </c>
      <c r="AG18" s="46">
        <f t="shared" si="15"/>
        <v>12.195</v>
      </c>
      <c r="AH18" s="92">
        <f t="shared" si="16"/>
        <v>12</v>
      </c>
      <c r="AI18" s="98">
        <v>12.5</v>
      </c>
      <c r="AJ18" s="98">
        <v>14.5</v>
      </c>
      <c r="AK18" s="98">
        <v>10.67</v>
      </c>
      <c r="AL18" s="98">
        <v>10.5</v>
      </c>
      <c r="AM18" s="98">
        <v>12.5</v>
      </c>
      <c r="AN18" s="93">
        <f t="shared" si="6"/>
        <v>30</v>
      </c>
      <c r="AO18" s="43">
        <f t="shared" si="17"/>
        <v>11.459999999999999</v>
      </c>
      <c r="AP18" s="51">
        <f t="shared" si="7"/>
        <v>60</v>
      </c>
      <c r="AQ18" s="52">
        <f t="shared" si="8"/>
        <v>10.11</v>
      </c>
      <c r="AR18" s="40" t="str">
        <f t="shared" si="18"/>
        <v>Admis</v>
      </c>
      <c r="AS18" s="54">
        <f t="shared" si="19"/>
        <v>60</v>
      </c>
      <c r="AT18" s="54">
        <f t="shared" si="20"/>
        <v>180</v>
      </c>
      <c r="AU18" s="99"/>
      <c r="AV18" s="85">
        <f t="shared" si="21"/>
        <v>1</v>
      </c>
      <c r="AW18" s="86">
        <f t="shared" si="22"/>
        <v>1</v>
      </c>
      <c r="AX18" s="86">
        <f t="shared" si="23"/>
        <v>1</v>
      </c>
      <c r="AY18" s="86">
        <f t="shared" si="24"/>
        <v>1</v>
      </c>
      <c r="AZ18" s="86">
        <f t="shared" si="25"/>
        <v>1</v>
      </c>
      <c r="BA18" s="86">
        <f t="shared" si="26"/>
        <v>1</v>
      </c>
      <c r="BB18" s="86">
        <f t="shared" si="27"/>
        <v>1</v>
      </c>
      <c r="BC18" s="86">
        <f t="shared" si="28"/>
        <v>1</v>
      </c>
      <c r="BD18" s="86">
        <f t="shared" si="29"/>
        <v>1</v>
      </c>
      <c r="BE18" s="86">
        <f t="shared" si="30"/>
        <v>1</v>
      </c>
      <c r="BF18" s="86">
        <f t="shared" si="31"/>
        <v>1</v>
      </c>
      <c r="BG18" s="86">
        <f t="shared" si="32"/>
        <v>1</v>
      </c>
      <c r="BH18" s="86">
        <f t="shared" si="33"/>
        <v>1</v>
      </c>
      <c r="BI18" s="86">
        <f t="shared" si="34"/>
        <v>1</v>
      </c>
      <c r="BJ18" s="85">
        <f t="shared" si="35"/>
        <v>1</v>
      </c>
      <c r="BK18" s="86">
        <f t="shared" si="36"/>
        <v>1</v>
      </c>
      <c r="BL18" s="86">
        <f t="shared" si="37"/>
        <v>1</v>
      </c>
      <c r="BM18" s="86">
        <f t="shared" si="38"/>
        <v>1</v>
      </c>
      <c r="BN18" s="86">
        <f t="shared" si="39"/>
        <v>1</v>
      </c>
      <c r="BO18" s="86">
        <f t="shared" si="40"/>
        <v>1</v>
      </c>
      <c r="BP18" s="86">
        <f t="shared" si="41"/>
        <v>1</v>
      </c>
      <c r="BQ18" s="86">
        <f t="shared" si="42"/>
        <v>1</v>
      </c>
      <c r="BR18" s="86">
        <f t="shared" si="43"/>
        <v>1</v>
      </c>
      <c r="BS18" s="86">
        <f t="shared" si="44"/>
        <v>1</v>
      </c>
      <c r="BT18" s="86">
        <f t="shared" si="45"/>
        <v>1</v>
      </c>
      <c r="BU18" s="86">
        <f t="shared" si="46"/>
        <v>1</v>
      </c>
      <c r="BV18" s="86">
        <f t="shared" si="47"/>
        <v>1</v>
      </c>
      <c r="BW18" s="86">
        <f t="shared" si="48"/>
        <v>1</v>
      </c>
      <c r="BX18" s="86">
        <f t="shared" si="49"/>
        <v>1</v>
      </c>
      <c r="BY18" s="100"/>
      <c r="BZ18" s="86">
        <f t="shared" si="50"/>
        <v>0</v>
      </c>
      <c r="CA18" s="86">
        <f t="shared" si="51"/>
        <v>0</v>
      </c>
      <c r="CB18" s="100"/>
      <c r="CC18" s="86">
        <f t="shared" si="52"/>
        <v>0</v>
      </c>
      <c r="CD18" s="91">
        <f t="shared" si="53"/>
        <v>3</v>
      </c>
      <c r="CE18" s="86">
        <f t="shared" si="54"/>
        <v>0</v>
      </c>
      <c r="CF18" s="86">
        <f t="shared" si="55"/>
        <v>3</v>
      </c>
      <c r="CG18" s="101"/>
      <c r="CH18" s="86">
        <f t="shared" si="56"/>
        <v>2</v>
      </c>
      <c r="CI18" s="86">
        <f t="shared" si="57"/>
        <v>2</v>
      </c>
      <c r="CJ18" s="86">
        <f t="shared" si="58"/>
        <v>2</v>
      </c>
      <c r="CK18" s="86">
        <f t="shared" si="59"/>
        <v>2</v>
      </c>
      <c r="CL18" s="101"/>
      <c r="CM18" s="86">
        <f t="shared" si="60"/>
        <v>0</v>
      </c>
      <c r="CN18" s="86">
        <f t="shared" si="61"/>
        <v>4</v>
      </c>
      <c r="CO18" s="101"/>
      <c r="CP18" s="86">
        <f t="shared" si="62"/>
        <v>3</v>
      </c>
      <c r="CQ18" s="86">
        <f t="shared" si="63"/>
        <v>2</v>
      </c>
      <c r="CR18" s="86">
        <f t="shared" si="64"/>
        <v>2</v>
      </c>
      <c r="CS18" s="86">
        <f t="shared" si="65"/>
        <v>3</v>
      </c>
      <c r="CT18" s="86"/>
      <c r="CU18" s="86">
        <f t="shared" si="66"/>
        <v>2</v>
      </c>
      <c r="CV18" s="86">
        <f t="shared" si="67"/>
        <v>2</v>
      </c>
      <c r="CW18" s="86">
        <f t="shared" si="68"/>
        <v>2</v>
      </c>
      <c r="CX18" s="86">
        <f t="shared" si="69"/>
        <v>2</v>
      </c>
      <c r="CY18" s="86">
        <f t="shared" si="70"/>
        <v>4</v>
      </c>
      <c r="CZ18" s="101"/>
    </row>
    <row r="19" spans="1:104" s="41" customFormat="1" ht="18.75">
      <c r="A19" s="38">
        <v>10</v>
      </c>
      <c r="B19" s="35" t="s">
        <v>81</v>
      </c>
      <c r="C19" s="35" t="s">
        <v>82</v>
      </c>
      <c r="D19" s="38" t="s">
        <v>50</v>
      </c>
      <c r="E19" s="36">
        <f t="shared" si="9"/>
        <v>8.8350000000000009</v>
      </c>
      <c r="F19" s="39">
        <f t="shared" si="10"/>
        <v>0</v>
      </c>
      <c r="G19" s="88">
        <v>9</v>
      </c>
      <c r="H19" s="88">
        <v>8.67</v>
      </c>
      <c r="I19" s="45">
        <f t="shared" si="0"/>
        <v>8.8571428571428577</v>
      </c>
      <c r="J19" s="39">
        <f t="shared" si="1"/>
        <v>6</v>
      </c>
      <c r="K19" s="89">
        <v>8.5</v>
      </c>
      <c r="L19" s="89">
        <v>10</v>
      </c>
      <c r="M19" s="89">
        <v>7.5</v>
      </c>
      <c r="N19" s="89">
        <v>10</v>
      </c>
      <c r="O19" s="36">
        <f t="shared" si="2"/>
        <v>11</v>
      </c>
      <c r="P19" s="40">
        <f t="shared" si="3"/>
        <v>8</v>
      </c>
      <c r="Q19" s="90">
        <v>11</v>
      </c>
      <c r="R19" s="90">
        <v>13</v>
      </c>
      <c r="S19" s="90">
        <v>10</v>
      </c>
      <c r="T19" s="90">
        <v>10</v>
      </c>
      <c r="U19" s="51">
        <f t="shared" si="4"/>
        <v>14</v>
      </c>
      <c r="V19" s="49">
        <f t="shared" si="5"/>
        <v>9.43</v>
      </c>
      <c r="W19" s="45">
        <f t="shared" si="11"/>
        <v>10.414999999999999</v>
      </c>
      <c r="X19" s="39">
        <f t="shared" si="12"/>
        <v>8</v>
      </c>
      <c r="Y19" s="90">
        <v>9.5</v>
      </c>
      <c r="Z19" s="90">
        <v>11.33</v>
      </c>
      <c r="AA19" s="36">
        <f t="shared" si="13"/>
        <v>10.3</v>
      </c>
      <c r="AB19" s="39">
        <f t="shared" si="14"/>
        <v>10</v>
      </c>
      <c r="AC19" s="90">
        <v>10</v>
      </c>
      <c r="AD19" s="90">
        <v>8.5</v>
      </c>
      <c r="AE19" s="90">
        <v>13</v>
      </c>
      <c r="AF19" s="90">
        <v>10</v>
      </c>
      <c r="AG19" s="46">
        <f t="shared" si="15"/>
        <v>11.166666666666666</v>
      </c>
      <c r="AH19" s="92">
        <f t="shared" si="16"/>
        <v>12</v>
      </c>
      <c r="AI19" s="90">
        <v>12</v>
      </c>
      <c r="AJ19" s="90">
        <v>11</v>
      </c>
      <c r="AK19" s="90">
        <v>10</v>
      </c>
      <c r="AL19" s="90">
        <v>7</v>
      </c>
      <c r="AM19" s="90">
        <v>13.5</v>
      </c>
      <c r="AN19" s="93">
        <f t="shared" si="6"/>
        <v>30</v>
      </c>
      <c r="AO19" s="43">
        <f t="shared" si="17"/>
        <v>10.68</v>
      </c>
      <c r="AP19" s="51">
        <f t="shared" si="7"/>
        <v>60</v>
      </c>
      <c r="AQ19" s="52">
        <f t="shared" si="8"/>
        <v>10.055</v>
      </c>
      <c r="AR19" s="40" t="str">
        <f t="shared" si="18"/>
        <v>Admis</v>
      </c>
      <c r="AS19" s="54">
        <f t="shared" si="19"/>
        <v>60</v>
      </c>
      <c r="AT19" s="54">
        <f t="shared" si="20"/>
        <v>180</v>
      </c>
      <c r="AU19" s="56"/>
      <c r="AV19" s="85">
        <f t="shared" si="21"/>
        <v>1</v>
      </c>
      <c r="AW19" s="86">
        <f t="shared" si="22"/>
        <v>1</v>
      </c>
      <c r="AX19" s="86">
        <f t="shared" si="23"/>
        <v>1</v>
      </c>
      <c r="AY19" s="86">
        <f t="shared" si="24"/>
        <v>1</v>
      </c>
      <c r="AZ19" s="86">
        <f t="shared" si="25"/>
        <v>1</v>
      </c>
      <c r="BA19" s="86">
        <f t="shared" si="26"/>
        <v>1</v>
      </c>
      <c r="BB19" s="86">
        <f t="shared" si="27"/>
        <v>1</v>
      </c>
      <c r="BC19" s="86">
        <f t="shared" si="28"/>
        <v>1</v>
      </c>
      <c r="BD19" s="86">
        <f t="shared" si="29"/>
        <v>1</v>
      </c>
      <c r="BE19" s="86">
        <f t="shared" si="30"/>
        <v>1</v>
      </c>
      <c r="BF19" s="86">
        <f t="shared" si="31"/>
        <v>1</v>
      </c>
      <c r="BG19" s="86">
        <f t="shared" si="32"/>
        <v>1</v>
      </c>
      <c r="BH19" s="86">
        <f t="shared" si="33"/>
        <v>1</v>
      </c>
      <c r="BI19" s="86">
        <f t="shared" si="34"/>
        <v>1</v>
      </c>
      <c r="BJ19" s="85">
        <f t="shared" si="35"/>
        <v>1</v>
      </c>
      <c r="BK19" s="86">
        <f t="shared" si="36"/>
        <v>1</v>
      </c>
      <c r="BL19" s="86">
        <f t="shared" si="37"/>
        <v>1</v>
      </c>
      <c r="BM19" s="86">
        <f t="shared" si="38"/>
        <v>1</v>
      </c>
      <c r="BN19" s="86">
        <f t="shared" si="39"/>
        <v>1</v>
      </c>
      <c r="BO19" s="86">
        <f t="shared" si="40"/>
        <v>1</v>
      </c>
      <c r="BP19" s="86">
        <f t="shared" si="41"/>
        <v>1</v>
      </c>
      <c r="BQ19" s="86">
        <f t="shared" si="42"/>
        <v>1</v>
      </c>
      <c r="BR19" s="86">
        <f t="shared" si="43"/>
        <v>1</v>
      </c>
      <c r="BS19" s="86">
        <f t="shared" si="44"/>
        <v>1</v>
      </c>
      <c r="BT19" s="86">
        <f t="shared" si="45"/>
        <v>1</v>
      </c>
      <c r="BU19" s="86">
        <f t="shared" si="46"/>
        <v>1</v>
      </c>
      <c r="BV19" s="86">
        <f t="shared" si="47"/>
        <v>1</v>
      </c>
      <c r="BW19" s="86">
        <f t="shared" si="48"/>
        <v>1</v>
      </c>
      <c r="BX19" s="86">
        <f t="shared" si="49"/>
        <v>1</v>
      </c>
      <c r="BY19" s="9"/>
      <c r="BZ19" s="86">
        <f t="shared" si="50"/>
        <v>0</v>
      </c>
      <c r="CA19" s="86">
        <f t="shared" si="51"/>
        <v>0</v>
      </c>
      <c r="CB19" s="9"/>
      <c r="CC19" s="86">
        <f t="shared" si="52"/>
        <v>0</v>
      </c>
      <c r="CD19" s="91">
        <f t="shared" si="53"/>
        <v>0</v>
      </c>
      <c r="CE19" s="86">
        <f t="shared" si="54"/>
        <v>0</v>
      </c>
      <c r="CF19" s="86">
        <f t="shared" si="55"/>
        <v>3</v>
      </c>
      <c r="CG19"/>
      <c r="CH19" s="86">
        <f t="shared" si="56"/>
        <v>2</v>
      </c>
      <c r="CI19" s="86">
        <f t="shared" si="57"/>
        <v>2</v>
      </c>
      <c r="CJ19" s="86">
        <f t="shared" si="58"/>
        <v>2</v>
      </c>
      <c r="CK19" s="86">
        <f t="shared" si="59"/>
        <v>2</v>
      </c>
      <c r="CL19"/>
      <c r="CM19" s="86">
        <f t="shared" si="60"/>
        <v>0</v>
      </c>
      <c r="CN19" s="86">
        <f t="shared" si="61"/>
        <v>4</v>
      </c>
      <c r="CO19"/>
      <c r="CP19" s="86">
        <f t="shared" si="62"/>
        <v>3</v>
      </c>
      <c r="CQ19" s="86">
        <f t="shared" si="63"/>
        <v>0</v>
      </c>
      <c r="CR19" s="86">
        <f t="shared" si="64"/>
        <v>2</v>
      </c>
      <c r="CS19" s="86">
        <f t="shared" si="65"/>
        <v>3</v>
      </c>
      <c r="CT19" s="86"/>
      <c r="CU19" s="86">
        <f t="shared" si="66"/>
        <v>2</v>
      </c>
      <c r="CV19" s="86">
        <f t="shared" si="67"/>
        <v>2</v>
      </c>
      <c r="CW19" s="86">
        <f t="shared" si="68"/>
        <v>2</v>
      </c>
      <c r="CX19" s="86">
        <f t="shared" si="69"/>
        <v>0</v>
      </c>
      <c r="CY19" s="86">
        <f t="shared" si="70"/>
        <v>4</v>
      </c>
      <c r="CZ19"/>
    </row>
    <row r="20" spans="1:104" s="41" customFormat="1" ht="18.75">
      <c r="A20" s="38">
        <v>11</v>
      </c>
      <c r="B20" s="35" t="s">
        <v>83</v>
      </c>
      <c r="C20" s="35" t="s">
        <v>84</v>
      </c>
      <c r="D20" s="38" t="s">
        <v>85</v>
      </c>
      <c r="E20" s="36">
        <f t="shared" si="9"/>
        <v>11.75</v>
      </c>
      <c r="F20" s="39">
        <f t="shared" si="10"/>
        <v>8</v>
      </c>
      <c r="G20" s="88">
        <v>11.5</v>
      </c>
      <c r="H20" s="88">
        <v>12</v>
      </c>
      <c r="I20" s="45">
        <f t="shared" si="0"/>
        <v>9.8214285714285712</v>
      </c>
      <c r="J20" s="39">
        <f t="shared" si="1"/>
        <v>7</v>
      </c>
      <c r="K20" s="89">
        <v>14</v>
      </c>
      <c r="L20" s="89">
        <v>5</v>
      </c>
      <c r="M20" s="89">
        <v>8</v>
      </c>
      <c r="N20" s="89">
        <v>11.5</v>
      </c>
      <c r="O20" s="36">
        <f t="shared" si="2"/>
        <v>11</v>
      </c>
      <c r="P20" s="40">
        <f t="shared" si="3"/>
        <v>8</v>
      </c>
      <c r="Q20" s="90">
        <v>10</v>
      </c>
      <c r="R20" s="90">
        <v>14</v>
      </c>
      <c r="S20" s="90">
        <v>10</v>
      </c>
      <c r="T20" s="90">
        <v>10</v>
      </c>
      <c r="U20" s="51">
        <f t="shared" si="4"/>
        <v>30</v>
      </c>
      <c r="V20" s="49">
        <f t="shared" si="5"/>
        <v>10.65</v>
      </c>
      <c r="W20" s="45">
        <f t="shared" si="11"/>
        <v>8.75</v>
      </c>
      <c r="X20" s="39">
        <f t="shared" si="12"/>
        <v>4</v>
      </c>
      <c r="Y20" s="90">
        <v>7.5</v>
      </c>
      <c r="Z20" s="90">
        <v>10</v>
      </c>
      <c r="AA20" s="36">
        <f t="shared" si="13"/>
        <v>8</v>
      </c>
      <c r="AB20" s="39">
        <f t="shared" si="14"/>
        <v>5</v>
      </c>
      <c r="AC20" s="90">
        <v>1</v>
      </c>
      <c r="AD20" s="90">
        <v>12.5</v>
      </c>
      <c r="AE20" s="90">
        <v>6.5</v>
      </c>
      <c r="AF20" s="90">
        <v>13</v>
      </c>
      <c r="AG20" s="46">
        <f t="shared" si="15"/>
        <v>13.388333333333334</v>
      </c>
      <c r="AH20" s="92">
        <f t="shared" si="16"/>
        <v>12</v>
      </c>
      <c r="AI20" s="90">
        <v>13</v>
      </c>
      <c r="AJ20" s="90">
        <v>14</v>
      </c>
      <c r="AK20" s="90">
        <v>10.83</v>
      </c>
      <c r="AL20" s="90">
        <v>12.5</v>
      </c>
      <c r="AM20" s="90">
        <v>15</v>
      </c>
      <c r="AN20" s="93">
        <f t="shared" si="6"/>
        <v>30</v>
      </c>
      <c r="AO20" s="43">
        <f t="shared" si="17"/>
        <v>10.36</v>
      </c>
      <c r="AP20" s="51">
        <f t="shared" si="7"/>
        <v>60</v>
      </c>
      <c r="AQ20" s="52">
        <f t="shared" si="8"/>
        <v>10.504999999999999</v>
      </c>
      <c r="AR20" s="40" t="str">
        <f t="shared" si="18"/>
        <v>Admis</v>
      </c>
      <c r="AS20" s="54">
        <f t="shared" si="19"/>
        <v>60</v>
      </c>
      <c r="AT20" s="54">
        <f t="shared" si="20"/>
        <v>180</v>
      </c>
      <c r="AU20" s="56"/>
      <c r="AV20" s="85">
        <f t="shared" si="21"/>
        <v>1</v>
      </c>
      <c r="AW20" s="86">
        <f t="shared" si="22"/>
        <v>1</v>
      </c>
      <c r="AX20" s="86">
        <f t="shared" si="23"/>
        <v>1</v>
      </c>
      <c r="AY20" s="86">
        <f t="shared" si="24"/>
        <v>1</v>
      </c>
      <c r="AZ20" s="86">
        <f t="shared" si="25"/>
        <v>1</v>
      </c>
      <c r="BA20" s="86">
        <f t="shared" si="26"/>
        <v>1</v>
      </c>
      <c r="BB20" s="86">
        <f t="shared" si="27"/>
        <v>1</v>
      </c>
      <c r="BC20" s="86">
        <f t="shared" si="28"/>
        <v>1</v>
      </c>
      <c r="BD20" s="86">
        <f t="shared" si="29"/>
        <v>1</v>
      </c>
      <c r="BE20" s="86">
        <f t="shared" si="30"/>
        <v>1</v>
      </c>
      <c r="BF20" s="86">
        <f t="shared" si="31"/>
        <v>1</v>
      </c>
      <c r="BG20" s="86">
        <f t="shared" si="32"/>
        <v>1</v>
      </c>
      <c r="BH20" s="86">
        <f t="shared" si="33"/>
        <v>1</v>
      </c>
      <c r="BI20" s="86">
        <f t="shared" si="34"/>
        <v>1</v>
      </c>
      <c r="BJ20" s="85">
        <f t="shared" si="35"/>
        <v>1</v>
      </c>
      <c r="BK20" s="86">
        <f t="shared" si="36"/>
        <v>1</v>
      </c>
      <c r="BL20" s="86">
        <f t="shared" si="37"/>
        <v>1</v>
      </c>
      <c r="BM20" s="86">
        <f t="shared" si="38"/>
        <v>1</v>
      </c>
      <c r="BN20" s="86">
        <f t="shared" si="39"/>
        <v>1</v>
      </c>
      <c r="BO20" s="86">
        <f t="shared" si="40"/>
        <v>1</v>
      </c>
      <c r="BP20" s="86">
        <f t="shared" si="41"/>
        <v>1</v>
      </c>
      <c r="BQ20" s="86">
        <f t="shared" si="42"/>
        <v>1</v>
      </c>
      <c r="BR20" s="86">
        <f t="shared" si="43"/>
        <v>1</v>
      </c>
      <c r="BS20" s="86">
        <f t="shared" si="44"/>
        <v>1</v>
      </c>
      <c r="BT20" s="86">
        <f t="shared" si="45"/>
        <v>1</v>
      </c>
      <c r="BU20" s="86">
        <f t="shared" si="46"/>
        <v>1</v>
      </c>
      <c r="BV20" s="86">
        <f t="shared" si="47"/>
        <v>1</v>
      </c>
      <c r="BW20" s="86">
        <f t="shared" si="48"/>
        <v>1</v>
      </c>
      <c r="BX20" s="86">
        <f t="shared" si="49"/>
        <v>1</v>
      </c>
      <c r="BY20" s="9"/>
      <c r="BZ20" s="86">
        <f t="shared" si="50"/>
        <v>4</v>
      </c>
      <c r="CA20" s="86">
        <f t="shared" si="51"/>
        <v>4</v>
      </c>
      <c r="CB20" s="9"/>
      <c r="CC20" s="86">
        <f t="shared" si="52"/>
        <v>4</v>
      </c>
      <c r="CD20" s="91">
        <f t="shared" si="53"/>
        <v>3</v>
      </c>
      <c r="CE20" s="86">
        <f t="shared" si="54"/>
        <v>0</v>
      </c>
      <c r="CF20" s="86">
        <f t="shared" si="55"/>
        <v>3</v>
      </c>
      <c r="CG20"/>
      <c r="CH20" s="86">
        <f t="shared" si="56"/>
        <v>2</v>
      </c>
      <c r="CI20" s="86">
        <f t="shared" si="57"/>
        <v>2</v>
      </c>
      <c r="CJ20" s="86">
        <f t="shared" si="58"/>
        <v>2</v>
      </c>
      <c r="CK20" s="86">
        <f t="shared" si="59"/>
        <v>2</v>
      </c>
      <c r="CL20"/>
      <c r="CM20" s="86">
        <f t="shared" si="60"/>
        <v>0</v>
      </c>
      <c r="CN20" s="86">
        <f t="shared" si="61"/>
        <v>4</v>
      </c>
      <c r="CO20"/>
      <c r="CP20" s="86">
        <f t="shared" si="62"/>
        <v>0</v>
      </c>
      <c r="CQ20" s="86">
        <f t="shared" si="63"/>
        <v>2</v>
      </c>
      <c r="CR20" s="86">
        <f t="shared" si="64"/>
        <v>0</v>
      </c>
      <c r="CS20" s="86">
        <f t="shared" si="65"/>
        <v>3</v>
      </c>
      <c r="CT20" s="86"/>
      <c r="CU20" s="86">
        <f t="shared" si="66"/>
        <v>2</v>
      </c>
      <c r="CV20" s="86">
        <f t="shared" si="67"/>
        <v>2</v>
      </c>
      <c r="CW20" s="86">
        <f t="shared" si="68"/>
        <v>2</v>
      </c>
      <c r="CX20" s="86">
        <f t="shared" si="69"/>
        <v>2</v>
      </c>
      <c r="CY20" s="86">
        <f t="shared" si="70"/>
        <v>4</v>
      </c>
      <c r="CZ20"/>
    </row>
    <row r="21" spans="1:104" s="41" customFormat="1" ht="18.75">
      <c r="A21" s="38">
        <v>12</v>
      </c>
      <c r="B21" s="35" t="s">
        <v>87</v>
      </c>
      <c r="C21" s="35" t="s">
        <v>88</v>
      </c>
      <c r="D21" s="38" t="s">
        <v>89</v>
      </c>
      <c r="E21" s="36">
        <f t="shared" si="9"/>
        <v>6.71</v>
      </c>
      <c r="F21" s="39">
        <f t="shared" si="10"/>
        <v>0</v>
      </c>
      <c r="G21" s="88">
        <v>6.75</v>
      </c>
      <c r="H21" s="88">
        <v>6.67</v>
      </c>
      <c r="I21" s="45">
        <f t="shared" si="0"/>
        <v>10.464285714285714</v>
      </c>
      <c r="J21" s="39">
        <f t="shared" si="1"/>
        <v>14</v>
      </c>
      <c r="K21" s="89">
        <v>12</v>
      </c>
      <c r="L21" s="89">
        <v>13</v>
      </c>
      <c r="M21" s="89">
        <v>7</v>
      </c>
      <c r="N21" s="89">
        <v>10.5</v>
      </c>
      <c r="O21" s="36">
        <f t="shared" si="2"/>
        <v>11.2075</v>
      </c>
      <c r="P21" s="40">
        <f t="shared" si="3"/>
        <v>8</v>
      </c>
      <c r="Q21" s="90">
        <v>11</v>
      </c>
      <c r="R21" s="90">
        <v>13.5</v>
      </c>
      <c r="S21" s="90">
        <v>11.83</v>
      </c>
      <c r="T21" s="90">
        <v>8.5</v>
      </c>
      <c r="U21" s="51">
        <f t="shared" si="4"/>
        <v>22</v>
      </c>
      <c r="V21" s="49">
        <f t="shared" si="5"/>
        <v>9.67</v>
      </c>
      <c r="W21" s="45">
        <f t="shared" si="11"/>
        <v>9.9149999999999991</v>
      </c>
      <c r="X21" s="39">
        <f t="shared" si="12"/>
        <v>4</v>
      </c>
      <c r="Y21" s="90">
        <v>10.5</v>
      </c>
      <c r="Z21" s="90">
        <v>9.33</v>
      </c>
      <c r="AA21" s="36">
        <f t="shared" si="13"/>
        <v>8.25</v>
      </c>
      <c r="AB21" s="39">
        <f t="shared" si="14"/>
        <v>5</v>
      </c>
      <c r="AC21" s="90">
        <v>6</v>
      </c>
      <c r="AD21" s="90">
        <v>5</v>
      </c>
      <c r="AE21" s="90">
        <v>10</v>
      </c>
      <c r="AF21" s="90">
        <v>11.5</v>
      </c>
      <c r="AG21" s="46">
        <f t="shared" si="15"/>
        <v>12.916666666666666</v>
      </c>
      <c r="AH21" s="92">
        <f t="shared" si="16"/>
        <v>12</v>
      </c>
      <c r="AI21" s="90">
        <v>12.5</v>
      </c>
      <c r="AJ21" s="90">
        <v>13</v>
      </c>
      <c r="AK21" s="90">
        <v>11</v>
      </c>
      <c r="AL21" s="90">
        <v>11</v>
      </c>
      <c r="AM21" s="90">
        <v>15</v>
      </c>
      <c r="AN21" s="93">
        <f t="shared" si="6"/>
        <v>30</v>
      </c>
      <c r="AO21" s="43">
        <f t="shared" si="17"/>
        <v>10.57</v>
      </c>
      <c r="AP21" s="51">
        <f t="shared" si="7"/>
        <v>60</v>
      </c>
      <c r="AQ21" s="52">
        <f t="shared" si="8"/>
        <v>10.120000000000001</v>
      </c>
      <c r="AR21" s="40" t="str">
        <f t="shared" si="18"/>
        <v>Admis</v>
      </c>
      <c r="AS21" s="54">
        <f t="shared" si="19"/>
        <v>60</v>
      </c>
      <c r="AT21" s="54">
        <f t="shared" si="20"/>
        <v>180</v>
      </c>
      <c r="AU21" s="56"/>
      <c r="AV21" s="85">
        <f t="shared" si="21"/>
        <v>1</v>
      </c>
      <c r="AW21" s="86">
        <f t="shared" si="22"/>
        <v>1</v>
      </c>
      <c r="AX21" s="86">
        <f t="shared" si="23"/>
        <v>1</v>
      </c>
      <c r="AY21" s="86">
        <f t="shared" si="24"/>
        <v>1</v>
      </c>
      <c r="AZ21" s="86">
        <f t="shared" si="25"/>
        <v>1</v>
      </c>
      <c r="BA21" s="86">
        <f t="shared" si="26"/>
        <v>1</v>
      </c>
      <c r="BB21" s="86">
        <f t="shared" si="27"/>
        <v>1</v>
      </c>
      <c r="BC21" s="86">
        <f t="shared" si="28"/>
        <v>1</v>
      </c>
      <c r="BD21" s="86">
        <f t="shared" si="29"/>
        <v>1</v>
      </c>
      <c r="BE21" s="86">
        <f t="shared" si="30"/>
        <v>1</v>
      </c>
      <c r="BF21" s="86">
        <f t="shared" si="31"/>
        <v>1</v>
      </c>
      <c r="BG21" s="86">
        <f t="shared" si="32"/>
        <v>1</v>
      </c>
      <c r="BH21" s="86">
        <f t="shared" si="33"/>
        <v>1</v>
      </c>
      <c r="BI21" s="86">
        <f t="shared" si="34"/>
        <v>1</v>
      </c>
      <c r="BJ21" s="85">
        <f t="shared" si="35"/>
        <v>1</v>
      </c>
      <c r="BK21" s="86">
        <f t="shared" si="36"/>
        <v>1</v>
      </c>
      <c r="BL21" s="86">
        <f t="shared" si="37"/>
        <v>1</v>
      </c>
      <c r="BM21" s="86">
        <f t="shared" si="38"/>
        <v>1</v>
      </c>
      <c r="BN21" s="86">
        <f t="shared" si="39"/>
        <v>1</v>
      </c>
      <c r="BO21" s="86">
        <f t="shared" si="40"/>
        <v>1</v>
      </c>
      <c r="BP21" s="86">
        <f t="shared" si="41"/>
        <v>1</v>
      </c>
      <c r="BQ21" s="86">
        <f t="shared" si="42"/>
        <v>1</v>
      </c>
      <c r="BR21" s="86">
        <f t="shared" si="43"/>
        <v>1</v>
      </c>
      <c r="BS21" s="86">
        <f t="shared" si="44"/>
        <v>1</v>
      </c>
      <c r="BT21" s="86">
        <f t="shared" si="45"/>
        <v>1</v>
      </c>
      <c r="BU21" s="86">
        <f t="shared" si="46"/>
        <v>1</v>
      </c>
      <c r="BV21" s="86">
        <f t="shared" si="47"/>
        <v>1</v>
      </c>
      <c r="BW21" s="86">
        <f t="shared" si="48"/>
        <v>1</v>
      </c>
      <c r="BX21" s="86">
        <f t="shared" si="49"/>
        <v>1</v>
      </c>
      <c r="BY21" s="9"/>
      <c r="BZ21" s="86">
        <f t="shared" si="50"/>
        <v>0</v>
      </c>
      <c r="CA21" s="86">
        <f t="shared" si="51"/>
        <v>0</v>
      </c>
      <c r="CB21" s="9"/>
      <c r="CC21" s="86">
        <f t="shared" si="52"/>
        <v>4</v>
      </c>
      <c r="CD21" s="91">
        <f t="shared" si="53"/>
        <v>0</v>
      </c>
      <c r="CE21" s="86">
        <f t="shared" si="54"/>
        <v>0</v>
      </c>
      <c r="CF21" s="86">
        <f t="shared" si="55"/>
        <v>3</v>
      </c>
      <c r="CG21"/>
      <c r="CH21" s="86">
        <f t="shared" si="56"/>
        <v>2</v>
      </c>
      <c r="CI21" s="86">
        <f t="shared" si="57"/>
        <v>2</v>
      </c>
      <c r="CJ21" s="86">
        <f t="shared" si="58"/>
        <v>2</v>
      </c>
      <c r="CK21" s="86">
        <f t="shared" si="59"/>
        <v>0</v>
      </c>
      <c r="CL21"/>
      <c r="CM21" s="86">
        <f t="shared" si="60"/>
        <v>4</v>
      </c>
      <c r="CN21" s="86">
        <f t="shared" si="61"/>
        <v>0</v>
      </c>
      <c r="CO21"/>
      <c r="CP21" s="86">
        <f t="shared" si="62"/>
        <v>0</v>
      </c>
      <c r="CQ21" s="86">
        <f t="shared" si="63"/>
        <v>0</v>
      </c>
      <c r="CR21" s="86">
        <f t="shared" si="64"/>
        <v>2</v>
      </c>
      <c r="CS21" s="86">
        <f t="shared" si="65"/>
        <v>3</v>
      </c>
      <c r="CT21" s="86"/>
      <c r="CU21" s="86">
        <f t="shared" si="66"/>
        <v>2</v>
      </c>
      <c r="CV21" s="86">
        <f t="shared" si="67"/>
        <v>2</v>
      </c>
      <c r="CW21" s="86">
        <f t="shared" si="68"/>
        <v>2</v>
      </c>
      <c r="CX21" s="86">
        <f t="shared" si="69"/>
        <v>2</v>
      </c>
      <c r="CY21" s="86">
        <f t="shared" si="70"/>
        <v>4</v>
      </c>
      <c r="CZ21"/>
    </row>
    <row r="22" spans="1:104" s="41" customFormat="1" ht="18.75">
      <c r="A22" s="38">
        <v>13</v>
      </c>
      <c r="B22" s="35" t="s">
        <v>90</v>
      </c>
      <c r="C22" s="35" t="s">
        <v>91</v>
      </c>
      <c r="D22" s="38" t="s">
        <v>57</v>
      </c>
      <c r="E22" s="36">
        <f t="shared" si="9"/>
        <v>7.835</v>
      </c>
      <c r="F22" s="39">
        <f t="shared" si="10"/>
        <v>4</v>
      </c>
      <c r="G22" s="88">
        <v>5</v>
      </c>
      <c r="H22" s="88">
        <v>10.67</v>
      </c>
      <c r="I22" s="45">
        <f t="shared" si="0"/>
        <v>10.607142857142858</v>
      </c>
      <c r="J22" s="39">
        <f t="shared" si="1"/>
        <v>14</v>
      </c>
      <c r="K22" s="89">
        <v>10.5</v>
      </c>
      <c r="L22" s="89">
        <v>14</v>
      </c>
      <c r="M22" s="89">
        <v>7.5</v>
      </c>
      <c r="N22" s="89">
        <v>11.5</v>
      </c>
      <c r="O22" s="36">
        <f t="shared" si="2"/>
        <v>11.75</v>
      </c>
      <c r="P22" s="40">
        <f t="shared" si="3"/>
        <v>8</v>
      </c>
      <c r="Q22" s="90">
        <v>13</v>
      </c>
      <c r="R22" s="90">
        <v>13</v>
      </c>
      <c r="S22" s="90">
        <v>11</v>
      </c>
      <c r="T22" s="90">
        <v>10</v>
      </c>
      <c r="U22" s="51">
        <f t="shared" si="4"/>
        <v>30</v>
      </c>
      <c r="V22" s="49">
        <f t="shared" si="5"/>
        <v>10.18</v>
      </c>
      <c r="W22" s="45">
        <f t="shared" si="11"/>
        <v>9.25</v>
      </c>
      <c r="X22" s="39">
        <f t="shared" si="12"/>
        <v>0</v>
      </c>
      <c r="Y22" s="90">
        <v>9.5</v>
      </c>
      <c r="Z22" s="90">
        <v>9</v>
      </c>
      <c r="AA22" s="36">
        <f t="shared" si="13"/>
        <v>10.1</v>
      </c>
      <c r="AB22" s="39">
        <f t="shared" si="14"/>
        <v>10</v>
      </c>
      <c r="AC22" s="90">
        <v>8.5</v>
      </c>
      <c r="AD22" s="90">
        <v>11.5</v>
      </c>
      <c r="AE22" s="90">
        <v>7.5</v>
      </c>
      <c r="AF22" s="90">
        <v>12.5</v>
      </c>
      <c r="AG22" s="46">
        <f t="shared" si="15"/>
        <v>12.25</v>
      </c>
      <c r="AH22" s="92">
        <f t="shared" si="16"/>
        <v>12</v>
      </c>
      <c r="AI22" s="90">
        <v>12.5</v>
      </c>
      <c r="AJ22" s="90">
        <v>11.5</v>
      </c>
      <c r="AK22" s="90">
        <v>11</v>
      </c>
      <c r="AL22" s="90">
        <v>10.5</v>
      </c>
      <c r="AM22" s="90">
        <v>14</v>
      </c>
      <c r="AN22" s="93">
        <f t="shared" si="6"/>
        <v>30</v>
      </c>
      <c r="AO22" s="43">
        <f t="shared" si="17"/>
        <v>10.74</v>
      </c>
      <c r="AP22" s="51">
        <f t="shared" si="7"/>
        <v>60</v>
      </c>
      <c r="AQ22" s="52">
        <f t="shared" si="8"/>
        <v>10.46</v>
      </c>
      <c r="AR22" s="40" t="str">
        <f t="shared" si="18"/>
        <v>Admis</v>
      </c>
      <c r="AS22" s="54">
        <f t="shared" si="19"/>
        <v>60</v>
      </c>
      <c r="AT22" s="54">
        <f t="shared" si="20"/>
        <v>180</v>
      </c>
      <c r="AU22" s="56"/>
      <c r="AV22" s="85">
        <f t="shared" si="21"/>
        <v>1</v>
      </c>
      <c r="AW22" s="86">
        <f t="shared" si="22"/>
        <v>1</v>
      </c>
      <c r="AX22" s="86">
        <f t="shared" si="23"/>
        <v>1</v>
      </c>
      <c r="AY22" s="86">
        <f t="shared" si="24"/>
        <v>1</v>
      </c>
      <c r="AZ22" s="86">
        <f t="shared" si="25"/>
        <v>1</v>
      </c>
      <c r="BA22" s="86">
        <f t="shared" si="26"/>
        <v>1</v>
      </c>
      <c r="BB22" s="86">
        <f t="shared" si="27"/>
        <v>1</v>
      </c>
      <c r="BC22" s="86">
        <f t="shared" si="28"/>
        <v>1</v>
      </c>
      <c r="BD22" s="86">
        <f t="shared" si="29"/>
        <v>1</v>
      </c>
      <c r="BE22" s="86">
        <f t="shared" si="30"/>
        <v>1</v>
      </c>
      <c r="BF22" s="86">
        <f t="shared" si="31"/>
        <v>1</v>
      </c>
      <c r="BG22" s="86">
        <f t="shared" si="32"/>
        <v>1</v>
      </c>
      <c r="BH22" s="86">
        <f t="shared" si="33"/>
        <v>1</v>
      </c>
      <c r="BI22" s="86">
        <f t="shared" si="34"/>
        <v>1</v>
      </c>
      <c r="BJ22" s="85">
        <f t="shared" si="35"/>
        <v>1</v>
      </c>
      <c r="BK22" s="86">
        <f t="shared" si="36"/>
        <v>1</v>
      </c>
      <c r="BL22" s="86">
        <f t="shared" si="37"/>
        <v>1</v>
      </c>
      <c r="BM22" s="86">
        <f t="shared" si="38"/>
        <v>1</v>
      </c>
      <c r="BN22" s="86">
        <f t="shared" si="39"/>
        <v>1</v>
      </c>
      <c r="BO22" s="86">
        <f t="shared" si="40"/>
        <v>1</v>
      </c>
      <c r="BP22" s="86">
        <f t="shared" si="41"/>
        <v>1</v>
      </c>
      <c r="BQ22" s="86">
        <f t="shared" si="42"/>
        <v>1</v>
      </c>
      <c r="BR22" s="86">
        <f t="shared" si="43"/>
        <v>1</v>
      </c>
      <c r="BS22" s="86">
        <f t="shared" si="44"/>
        <v>1</v>
      </c>
      <c r="BT22" s="86">
        <f t="shared" si="45"/>
        <v>1</v>
      </c>
      <c r="BU22" s="86">
        <f t="shared" si="46"/>
        <v>1</v>
      </c>
      <c r="BV22" s="86">
        <f t="shared" si="47"/>
        <v>1</v>
      </c>
      <c r="BW22" s="86">
        <f t="shared" si="48"/>
        <v>1</v>
      </c>
      <c r="BX22" s="86">
        <f t="shared" si="49"/>
        <v>1</v>
      </c>
      <c r="BY22" s="9"/>
      <c r="BZ22" s="86">
        <f t="shared" si="50"/>
        <v>0</v>
      </c>
      <c r="CA22" s="86">
        <f t="shared" si="51"/>
        <v>4</v>
      </c>
      <c r="CB22" s="9"/>
      <c r="CC22" s="86">
        <f t="shared" si="52"/>
        <v>4</v>
      </c>
      <c r="CD22" s="91">
        <f t="shared" si="53"/>
        <v>3</v>
      </c>
      <c r="CE22" s="86">
        <f t="shared" si="54"/>
        <v>0</v>
      </c>
      <c r="CF22" s="86">
        <f t="shared" si="55"/>
        <v>3</v>
      </c>
      <c r="CG22"/>
      <c r="CH22" s="86">
        <f t="shared" si="56"/>
        <v>2</v>
      </c>
      <c r="CI22" s="86">
        <f t="shared" si="57"/>
        <v>2</v>
      </c>
      <c r="CJ22" s="86">
        <f t="shared" si="58"/>
        <v>2</v>
      </c>
      <c r="CK22" s="86">
        <f t="shared" si="59"/>
        <v>2</v>
      </c>
      <c r="CL22"/>
      <c r="CM22" s="86">
        <f t="shared" si="60"/>
        <v>0</v>
      </c>
      <c r="CN22" s="86">
        <f t="shared" si="61"/>
        <v>0</v>
      </c>
      <c r="CO22"/>
      <c r="CP22" s="86">
        <f t="shared" si="62"/>
        <v>0</v>
      </c>
      <c r="CQ22" s="86">
        <f t="shared" si="63"/>
        <v>2</v>
      </c>
      <c r="CR22" s="86">
        <f t="shared" si="64"/>
        <v>0</v>
      </c>
      <c r="CS22" s="86">
        <f t="shared" si="65"/>
        <v>3</v>
      </c>
      <c r="CT22" s="86"/>
      <c r="CU22" s="86">
        <f t="shared" si="66"/>
        <v>2</v>
      </c>
      <c r="CV22" s="86">
        <f t="shared" si="67"/>
        <v>2</v>
      </c>
      <c r="CW22" s="86">
        <f t="shared" si="68"/>
        <v>2</v>
      </c>
      <c r="CX22" s="86">
        <f t="shared" si="69"/>
        <v>2</v>
      </c>
      <c r="CY22" s="86">
        <f t="shared" si="70"/>
        <v>4</v>
      </c>
      <c r="CZ22"/>
    </row>
    <row r="23" spans="1:104" s="41" customFormat="1" ht="18.75">
      <c r="A23" s="38">
        <v>14</v>
      </c>
      <c r="B23" s="37" t="s">
        <v>92</v>
      </c>
      <c r="C23" s="37" t="s">
        <v>93</v>
      </c>
      <c r="D23" s="42" t="s">
        <v>94</v>
      </c>
      <c r="E23" s="36">
        <f t="shared" si="9"/>
        <v>10.54</v>
      </c>
      <c r="F23" s="39">
        <f t="shared" si="10"/>
        <v>8</v>
      </c>
      <c r="G23" s="88">
        <v>11.75</v>
      </c>
      <c r="H23" s="88">
        <v>9.33</v>
      </c>
      <c r="I23" s="45">
        <f t="shared" si="0"/>
        <v>11</v>
      </c>
      <c r="J23" s="39">
        <f t="shared" si="1"/>
        <v>14</v>
      </c>
      <c r="K23" s="89">
        <v>13</v>
      </c>
      <c r="L23" s="89">
        <v>10</v>
      </c>
      <c r="M23" s="89">
        <v>10.5</v>
      </c>
      <c r="N23" s="89">
        <v>10</v>
      </c>
      <c r="O23" s="36">
        <f t="shared" si="2"/>
        <v>10.25</v>
      </c>
      <c r="P23" s="40">
        <f t="shared" si="3"/>
        <v>8</v>
      </c>
      <c r="Q23" s="90">
        <v>9</v>
      </c>
      <c r="R23" s="90">
        <v>11</v>
      </c>
      <c r="S23" s="90">
        <v>10.5</v>
      </c>
      <c r="T23" s="90">
        <v>10.5</v>
      </c>
      <c r="U23" s="51">
        <f t="shared" si="4"/>
        <v>30</v>
      </c>
      <c r="V23" s="49">
        <f t="shared" si="5"/>
        <v>10.68</v>
      </c>
      <c r="W23" s="45">
        <f t="shared" si="11"/>
        <v>9.75</v>
      </c>
      <c r="X23" s="39">
        <f t="shared" si="12"/>
        <v>4</v>
      </c>
      <c r="Y23" s="90">
        <v>10.5</v>
      </c>
      <c r="Z23" s="90">
        <v>9</v>
      </c>
      <c r="AA23" s="36">
        <f t="shared" si="13"/>
        <v>9.0500000000000007</v>
      </c>
      <c r="AB23" s="39">
        <f t="shared" si="14"/>
        <v>3</v>
      </c>
      <c r="AC23" s="90">
        <v>8.5</v>
      </c>
      <c r="AD23" s="90">
        <v>8</v>
      </c>
      <c r="AE23" s="90">
        <v>8</v>
      </c>
      <c r="AF23" s="90">
        <v>11</v>
      </c>
      <c r="AG23" s="46">
        <f t="shared" si="15"/>
        <v>11.111666666666666</v>
      </c>
      <c r="AH23" s="92">
        <f t="shared" si="16"/>
        <v>12</v>
      </c>
      <c r="AI23" s="90">
        <v>11</v>
      </c>
      <c r="AJ23" s="90">
        <v>8.5</v>
      </c>
      <c r="AK23" s="90">
        <v>10.67</v>
      </c>
      <c r="AL23" s="90">
        <v>8.5</v>
      </c>
      <c r="AM23" s="90">
        <v>14</v>
      </c>
      <c r="AN23" s="93">
        <f t="shared" si="6"/>
        <v>30</v>
      </c>
      <c r="AO23" s="43">
        <f t="shared" si="17"/>
        <v>10.07</v>
      </c>
      <c r="AP23" s="51">
        <f t="shared" si="7"/>
        <v>60</v>
      </c>
      <c r="AQ23" s="52">
        <f t="shared" si="8"/>
        <v>10.375</v>
      </c>
      <c r="AR23" s="40" t="str">
        <f t="shared" si="18"/>
        <v>Admis</v>
      </c>
      <c r="AS23" s="54">
        <f t="shared" si="19"/>
        <v>60</v>
      </c>
      <c r="AT23" s="54">
        <f t="shared" si="20"/>
        <v>180</v>
      </c>
      <c r="AU23" s="56"/>
      <c r="AV23" s="85">
        <f t="shared" si="21"/>
        <v>1</v>
      </c>
      <c r="AW23" s="86">
        <f t="shared" si="22"/>
        <v>1</v>
      </c>
      <c r="AX23" s="86">
        <f t="shared" si="23"/>
        <v>1</v>
      </c>
      <c r="AY23" s="86">
        <f t="shared" si="24"/>
        <v>1</v>
      </c>
      <c r="AZ23" s="86">
        <f t="shared" si="25"/>
        <v>1</v>
      </c>
      <c r="BA23" s="86">
        <f t="shared" si="26"/>
        <v>1</v>
      </c>
      <c r="BB23" s="86">
        <f t="shared" si="27"/>
        <v>1</v>
      </c>
      <c r="BC23" s="86">
        <f t="shared" si="28"/>
        <v>1</v>
      </c>
      <c r="BD23" s="86">
        <f t="shared" si="29"/>
        <v>1</v>
      </c>
      <c r="BE23" s="86">
        <f t="shared" si="30"/>
        <v>1</v>
      </c>
      <c r="BF23" s="86">
        <f t="shared" si="31"/>
        <v>1</v>
      </c>
      <c r="BG23" s="86">
        <f t="shared" si="32"/>
        <v>1</v>
      </c>
      <c r="BH23" s="86">
        <f t="shared" si="33"/>
        <v>1</v>
      </c>
      <c r="BI23" s="86">
        <f t="shared" si="34"/>
        <v>1</v>
      </c>
      <c r="BJ23" s="85">
        <f t="shared" si="35"/>
        <v>1</v>
      </c>
      <c r="BK23" s="86">
        <f t="shared" si="36"/>
        <v>1</v>
      </c>
      <c r="BL23" s="86">
        <f t="shared" si="37"/>
        <v>1</v>
      </c>
      <c r="BM23" s="86">
        <f t="shared" si="38"/>
        <v>1</v>
      </c>
      <c r="BN23" s="86">
        <f t="shared" si="39"/>
        <v>1</v>
      </c>
      <c r="BO23" s="86">
        <f t="shared" si="40"/>
        <v>1</v>
      </c>
      <c r="BP23" s="86">
        <f t="shared" si="41"/>
        <v>1</v>
      </c>
      <c r="BQ23" s="86">
        <f t="shared" si="42"/>
        <v>1</v>
      </c>
      <c r="BR23" s="86">
        <f t="shared" si="43"/>
        <v>1</v>
      </c>
      <c r="BS23" s="86">
        <f t="shared" si="44"/>
        <v>1</v>
      </c>
      <c r="BT23" s="86">
        <f t="shared" si="45"/>
        <v>1</v>
      </c>
      <c r="BU23" s="86">
        <f t="shared" si="46"/>
        <v>1</v>
      </c>
      <c r="BV23" s="86">
        <f t="shared" si="47"/>
        <v>1</v>
      </c>
      <c r="BW23" s="86">
        <f t="shared" si="48"/>
        <v>1</v>
      </c>
      <c r="BX23" s="86">
        <f t="shared" si="49"/>
        <v>1</v>
      </c>
      <c r="BY23" s="9"/>
      <c r="BZ23" s="86">
        <f t="shared" si="50"/>
        <v>4</v>
      </c>
      <c r="CA23" s="86">
        <f t="shared" si="51"/>
        <v>0</v>
      </c>
      <c r="CB23" s="9"/>
      <c r="CC23" s="86">
        <f t="shared" si="52"/>
        <v>4</v>
      </c>
      <c r="CD23" s="91">
        <f t="shared" si="53"/>
        <v>0</v>
      </c>
      <c r="CE23" s="86">
        <f t="shared" si="54"/>
        <v>4</v>
      </c>
      <c r="CF23" s="86">
        <f t="shared" si="55"/>
        <v>3</v>
      </c>
      <c r="CG23"/>
      <c r="CH23" s="86">
        <f t="shared" si="56"/>
        <v>0</v>
      </c>
      <c r="CI23" s="86">
        <f t="shared" si="57"/>
        <v>2</v>
      </c>
      <c r="CJ23" s="86">
        <f t="shared" si="58"/>
        <v>2</v>
      </c>
      <c r="CK23" s="86">
        <f t="shared" si="59"/>
        <v>2</v>
      </c>
      <c r="CL23"/>
      <c r="CM23" s="86">
        <f t="shared" si="60"/>
        <v>4</v>
      </c>
      <c r="CN23" s="86">
        <f t="shared" si="61"/>
        <v>0</v>
      </c>
      <c r="CO23"/>
      <c r="CP23" s="86">
        <f t="shared" si="62"/>
        <v>0</v>
      </c>
      <c r="CQ23" s="86">
        <f t="shared" si="63"/>
        <v>0</v>
      </c>
      <c r="CR23" s="86">
        <f t="shared" si="64"/>
        <v>0</v>
      </c>
      <c r="CS23" s="86">
        <f t="shared" si="65"/>
        <v>3</v>
      </c>
      <c r="CT23" s="86"/>
      <c r="CU23" s="86">
        <f t="shared" si="66"/>
        <v>2</v>
      </c>
      <c r="CV23" s="86">
        <f t="shared" si="67"/>
        <v>0</v>
      </c>
      <c r="CW23" s="86">
        <f t="shared" si="68"/>
        <v>2</v>
      </c>
      <c r="CX23" s="86">
        <f t="shared" si="69"/>
        <v>0</v>
      </c>
      <c r="CY23" s="86">
        <f t="shared" si="70"/>
        <v>4</v>
      </c>
      <c r="CZ23"/>
    </row>
    <row r="24" spans="1:104" s="41" customFormat="1" ht="18.75">
      <c r="A24" s="38">
        <v>15</v>
      </c>
      <c r="B24" s="35" t="s">
        <v>95</v>
      </c>
      <c r="C24" s="35" t="s">
        <v>96</v>
      </c>
      <c r="D24" s="38" t="s">
        <v>49</v>
      </c>
      <c r="E24" s="36">
        <f t="shared" si="9"/>
        <v>11.25</v>
      </c>
      <c r="F24" s="39">
        <f t="shared" si="10"/>
        <v>8</v>
      </c>
      <c r="G24" s="88">
        <v>12.5</v>
      </c>
      <c r="H24" s="88">
        <v>10</v>
      </c>
      <c r="I24" s="45">
        <f t="shared" si="0"/>
        <v>10.392857142857142</v>
      </c>
      <c r="J24" s="39">
        <f t="shared" si="1"/>
        <v>14</v>
      </c>
      <c r="K24" s="89">
        <v>11.5</v>
      </c>
      <c r="L24" s="89">
        <v>11</v>
      </c>
      <c r="M24" s="89">
        <v>8</v>
      </c>
      <c r="N24" s="89">
        <v>11.5</v>
      </c>
      <c r="O24" s="36">
        <f t="shared" si="2"/>
        <v>9.875</v>
      </c>
      <c r="P24" s="40">
        <f t="shared" si="3"/>
        <v>6</v>
      </c>
      <c r="Q24" s="90">
        <v>11.5</v>
      </c>
      <c r="R24" s="90">
        <v>6.5</v>
      </c>
      <c r="S24" s="90">
        <v>10</v>
      </c>
      <c r="T24" s="90">
        <v>11.5</v>
      </c>
      <c r="U24" s="51">
        <f t="shared" si="4"/>
        <v>30</v>
      </c>
      <c r="V24" s="49">
        <f t="shared" si="5"/>
        <v>10.49</v>
      </c>
      <c r="W24" s="45">
        <f t="shared" si="11"/>
        <v>9.3350000000000009</v>
      </c>
      <c r="X24" s="39">
        <f t="shared" ref="X24:X37" si="71">IF(W24&gt;=10,8,SUM(IF(Y24&gt;=10,4,0),IF(Z24&gt;=10,4,0)))</f>
        <v>0</v>
      </c>
      <c r="Y24" s="90">
        <v>9</v>
      </c>
      <c r="Z24" s="90">
        <v>9.67</v>
      </c>
      <c r="AA24" s="36">
        <f t="shared" si="13"/>
        <v>8.0500000000000007</v>
      </c>
      <c r="AB24" s="39">
        <f t="shared" ref="AB24:AB37" si="72">IF(AA24&gt;=10,10,SUM(IF(AC24&gt;=10,3,0),IF(AD24&gt;=10,2,0),IF(AE24&gt;=10,2,0),IF( AF24&gt;=10,3,0)))</f>
        <v>5</v>
      </c>
      <c r="AC24" s="90">
        <v>3</v>
      </c>
      <c r="AD24" s="90">
        <v>10.5</v>
      </c>
      <c r="AE24" s="90">
        <v>9.5</v>
      </c>
      <c r="AF24" s="90">
        <v>10.5</v>
      </c>
      <c r="AG24" s="46">
        <f t="shared" si="15"/>
        <v>10.888333333333334</v>
      </c>
      <c r="AH24" s="92">
        <f t="shared" ref="AH24:AH37" si="73">IF(AG24&gt;=10,12,SUM(IF(AI24&gt;=10,2,0),IF(AJ24&gt;=10,2,0),IF(AK24&gt;=10,2,0),IF(AL24&gt;=10,2,0),IF(AM24&gt;=10,4,0)))</f>
        <v>12</v>
      </c>
      <c r="AI24" s="90">
        <v>12</v>
      </c>
      <c r="AJ24" s="90">
        <v>13</v>
      </c>
      <c r="AK24" s="90">
        <v>10.33</v>
      </c>
      <c r="AL24" s="90">
        <v>6</v>
      </c>
      <c r="AM24" s="90">
        <v>12</v>
      </c>
      <c r="AN24" s="93">
        <f t="shared" si="6"/>
        <v>17</v>
      </c>
      <c r="AO24" s="43">
        <f t="shared" si="17"/>
        <v>9.5299999999999994</v>
      </c>
      <c r="AP24" s="51">
        <f t="shared" si="7"/>
        <v>60</v>
      </c>
      <c r="AQ24" s="52">
        <f t="shared" si="8"/>
        <v>10.01</v>
      </c>
      <c r="AR24" s="40" t="str">
        <f t="shared" si="18"/>
        <v>Admis</v>
      </c>
      <c r="AS24" s="54">
        <f t="shared" si="19"/>
        <v>60</v>
      </c>
      <c r="AT24" s="54">
        <f t="shared" si="20"/>
        <v>180</v>
      </c>
      <c r="AU24" s="56"/>
      <c r="AV24" s="85">
        <f t="shared" si="21"/>
        <v>1</v>
      </c>
      <c r="AW24" s="86">
        <f t="shared" si="22"/>
        <v>1</v>
      </c>
      <c r="AX24" s="86">
        <f t="shared" si="23"/>
        <v>1</v>
      </c>
      <c r="AY24" s="86">
        <f t="shared" si="24"/>
        <v>1</v>
      </c>
      <c r="AZ24" s="86">
        <f t="shared" si="25"/>
        <v>1</v>
      </c>
      <c r="BA24" s="86">
        <f t="shared" si="26"/>
        <v>1</v>
      </c>
      <c r="BB24" s="86">
        <f t="shared" si="27"/>
        <v>1</v>
      </c>
      <c r="BC24" s="86">
        <f t="shared" si="28"/>
        <v>1</v>
      </c>
      <c r="BD24" s="86">
        <f t="shared" si="29"/>
        <v>1</v>
      </c>
      <c r="BE24" s="86">
        <f t="shared" si="30"/>
        <v>1</v>
      </c>
      <c r="BF24" s="86">
        <f t="shared" si="31"/>
        <v>1</v>
      </c>
      <c r="BG24" s="86">
        <f t="shared" si="32"/>
        <v>1</v>
      </c>
      <c r="BH24" s="86">
        <f t="shared" si="33"/>
        <v>1</v>
      </c>
      <c r="BI24" s="86">
        <f t="shared" si="34"/>
        <v>1</v>
      </c>
      <c r="BJ24" s="85">
        <f t="shared" si="35"/>
        <v>1</v>
      </c>
      <c r="BK24" s="86">
        <f t="shared" si="36"/>
        <v>1</v>
      </c>
      <c r="BL24" s="86">
        <f t="shared" si="37"/>
        <v>1</v>
      </c>
      <c r="BM24" s="86">
        <f t="shared" si="38"/>
        <v>1</v>
      </c>
      <c r="BN24" s="86">
        <f t="shared" si="39"/>
        <v>1</v>
      </c>
      <c r="BO24" s="86">
        <f t="shared" si="40"/>
        <v>1</v>
      </c>
      <c r="BP24" s="86">
        <f t="shared" si="41"/>
        <v>1</v>
      </c>
      <c r="BQ24" s="86">
        <f t="shared" si="42"/>
        <v>1</v>
      </c>
      <c r="BR24" s="86">
        <f t="shared" si="43"/>
        <v>1</v>
      </c>
      <c r="BS24" s="86">
        <f t="shared" si="44"/>
        <v>1</v>
      </c>
      <c r="BT24" s="86">
        <f t="shared" si="45"/>
        <v>1</v>
      </c>
      <c r="BU24" s="86">
        <f t="shared" si="46"/>
        <v>1</v>
      </c>
      <c r="BV24" s="86">
        <f t="shared" si="47"/>
        <v>1</v>
      </c>
      <c r="BW24" s="86">
        <f t="shared" si="48"/>
        <v>1</v>
      </c>
      <c r="BX24" s="86">
        <f t="shared" si="49"/>
        <v>1</v>
      </c>
      <c r="BY24" s="9"/>
      <c r="BZ24" s="86">
        <f t="shared" si="50"/>
        <v>4</v>
      </c>
      <c r="CA24" s="86">
        <f t="shared" si="51"/>
        <v>4</v>
      </c>
      <c r="CB24" s="9"/>
      <c r="CC24" s="86">
        <f t="shared" si="52"/>
        <v>4</v>
      </c>
      <c r="CD24" s="91">
        <f t="shared" si="53"/>
        <v>3</v>
      </c>
      <c r="CE24" s="86">
        <f t="shared" si="54"/>
        <v>0</v>
      </c>
      <c r="CF24" s="86">
        <f t="shared" si="55"/>
        <v>3</v>
      </c>
      <c r="CG24"/>
      <c r="CH24" s="86">
        <f t="shared" si="56"/>
        <v>2</v>
      </c>
      <c r="CI24" s="86">
        <f t="shared" si="57"/>
        <v>0</v>
      </c>
      <c r="CJ24" s="86">
        <f t="shared" si="58"/>
        <v>2</v>
      </c>
      <c r="CK24" s="86">
        <f t="shared" si="59"/>
        <v>2</v>
      </c>
      <c r="CL24"/>
      <c r="CM24" s="86">
        <f t="shared" si="60"/>
        <v>0</v>
      </c>
      <c r="CN24" s="86">
        <f t="shared" si="61"/>
        <v>0</v>
      </c>
      <c r="CO24"/>
      <c r="CP24" s="86">
        <f t="shared" si="62"/>
        <v>0</v>
      </c>
      <c r="CQ24" s="86">
        <f t="shared" si="63"/>
        <v>2</v>
      </c>
      <c r="CR24" s="86">
        <f t="shared" si="64"/>
        <v>0</v>
      </c>
      <c r="CS24" s="86">
        <f t="shared" si="65"/>
        <v>3</v>
      </c>
      <c r="CT24" s="86"/>
      <c r="CU24" s="86">
        <f t="shared" si="66"/>
        <v>2</v>
      </c>
      <c r="CV24" s="86">
        <f t="shared" si="67"/>
        <v>2</v>
      </c>
      <c r="CW24" s="86">
        <f t="shared" si="68"/>
        <v>2</v>
      </c>
      <c r="CX24" s="86">
        <f t="shared" si="69"/>
        <v>0</v>
      </c>
      <c r="CY24" s="86">
        <f t="shared" si="70"/>
        <v>4</v>
      </c>
      <c r="CZ24"/>
    </row>
    <row r="25" spans="1:104" s="41" customFormat="1" ht="18.75">
      <c r="A25" s="38">
        <v>16</v>
      </c>
      <c r="B25" s="35" t="s">
        <v>97</v>
      </c>
      <c r="C25" s="35" t="s">
        <v>98</v>
      </c>
      <c r="D25" s="38" t="s">
        <v>43</v>
      </c>
      <c r="E25" s="36">
        <f t="shared" si="9"/>
        <v>11.21</v>
      </c>
      <c r="F25" s="39">
        <f t="shared" si="10"/>
        <v>8</v>
      </c>
      <c r="G25" s="88">
        <v>11.75</v>
      </c>
      <c r="H25" s="88">
        <v>10.67</v>
      </c>
      <c r="I25" s="45">
        <f t="shared" si="0"/>
        <v>9.2142857142857135</v>
      </c>
      <c r="J25" s="39">
        <f t="shared" si="1"/>
        <v>10</v>
      </c>
      <c r="K25" s="89">
        <v>3</v>
      </c>
      <c r="L25" s="89">
        <v>12</v>
      </c>
      <c r="M25" s="89">
        <v>12</v>
      </c>
      <c r="N25" s="89">
        <v>11</v>
      </c>
      <c r="O25" s="36">
        <f t="shared" si="2"/>
        <v>11.9175</v>
      </c>
      <c r="P25" s="40">
        <f t="shared" si="3"/>
        <v>8</v>
      </c>
      <c r="Q25" s="90">
        <v>10</v>
      </c>
      <c r="R25" s="90">
        <v>15</v>
      </c>
      <c r="S25" s="90">
        <v>11.67</v>
      </c>
      <c r="T25" s="90">
        <v>11</v>
      </c>
      <c r="U25" s="51">
        <f t="shared" si="4"/>
        <v>30</v>
      </c>
      <c r="V25" s="49">
        <f t="shared" si="5"/>
        <v>10.47</v>
      </c>
      <c r="W25" s="45">
        <f t="shared" si="11"/>
        <v>11.414999999999999</v>
      </c>
      <c r="X25" s="39">
        <f t="shared" si="71"/>
        <v>8</v>
      </c>
      <c r="Y25" s="90">
        <v>13.5</v>
      </c>
      <c r="Z25" s="90">
        <v>9.33</v>
      </c>
      <c r="AA25" s="36">
        <f t="shared" si="13"/>
        <v>10.199999999999999</v>
      </c>
      <c r="AB25" s="39">
        <f t="shared" si="72"/>
        <v>10</v>
      </c>
      <c r="AC25" s="90">
        <v>8</v>
      </c>
      <c r="AD25" s="90">
        <v>14</v>
      </c>
      <c r="AE25" s="90">
        <v>10</v>
      </c>
      <c r="AF25" s="90">
        <v>10</v>
      </c>
      <c r="AG25" s="46">
        <f t="shared" si="15"/>
        <v>12.528333333333334</v>
      </c>
      <c r="AH25" s="92">
        <f t="shared" si="73"/>
        <v>12</v>
      </c>
      <c r="AI25" s="90">
        <v>12</v>
      </c>
      <c r="AJ25" s="90">
        <v>12</v>
      </c>
      <c r="AK25" s="90">
        <v>10.67</v>
      </c>
      <c r="AL25" s="90">
        <v>12.5</v>
      </c>
      <c r="AM25" s="90">
        <v>14</v>
      </c>
      <c r="AN25" s="93">
        <f t="shared" si="6"/>
        <v>30</v>
      </c>
      <c r="AO25" s="43">
        <f t="shared" si="17"/>
        <v>11.459999999999999</v>
      </c>
      <c r="AP25" s="51">
        <f t="shared" si="7"/>
        <v>60</v>
      </c>
      <c r="AQ25" s="52">
        <f t="shared" si="8"/>
        <v>10.965</v>
      </c>
      <c r="AR25" s="40" t="str">
        <f t="shared" si="18"/>
        <v>Admis</v>
      </c>
      <c r="AS25" s="54">
        <f t="shared" si="19"/>
        <v>60</v>
      </c>
      <c r="AT25" s="54">
        <f t="shared" si="20"/>
        <v>180</v>
      </c>
      <c r="AU25" s="56"/>
      <c r="AV25" s="85">
        <f t="shared" si="21"/>
        <v>1</v>
      </c>
      <c r="AW25" s="86">
        <f t="shared" si="22"/>
        <v>1</v>
      </c>
      <c r="AX25" s="86">
        <f t="shared" si="23"/>
        <v>1</v>
      </c>
      <c r="AY25" s="86">
        <f t="shared" si="24"/>
        <v>1</v>
      </c>
      <c r="AZ25" s="86">
        <f t="shared" si="25"/>
        <v>1</v>
      </c>
      <c r="BA25" s="86">
        <f t="shared" si="26"/>
        <v>1</v>
      </c>
      <c r="BB25" s="86">
        <f t="shared" si="27"/>
        <v>1</v>
      </c>
      <c r="BC25" s="86">
        <f t="shared" si="28"/>
        <v>1</v>
      </c>
      <c r="BD25" s="86">
        <f t="shared" si="29"/>
        <v>1</v>
      </c>
      <c r="BE25" s="86">
        <f t="shared" si="30"/>
        <v>1</v>
      </c>
      <c r="BF25" s="86">
        <f t="shared" si="31"/>
        <v>1</v>
      </c>
      <c r="BG25" s="86">
        <f t="shared" si="32"/>
        <v>1</v>
      </c>
      <c r="BH25" s="86">
        <f t="shared" si="33"/>
        <v>1</v>
      </c>
      <c r="BI25" s="86">
        <f t="shared" si="34"/>
        <v>1</v>
      </c>
      <c r="BJ25" s="85">
        <f t="shared" si="35"/>
        <v>1</v>
      </c>
      <c r="BK25" s="86">
        <f t="shared" si="36"/>
        <v>1</v>
      </c>
      <c r="BL25" s="86">
        <f t="shared" si="37"/>
        <v>1</v>
      </c>
      <c r="BM25" s="86">
        <f t="shared" si="38"/>
        <v>1</v>
      </c>
      <c r="BN25" s="86">
        <f t="shared" si="39"/>
        <v>1</v>
      </c>
      <c r="BO25" s="86">
        <f t="shared" si="40"/>
        <v>1</v>
      </c>
      <c r="BP25" s="86">
        <f t="shared" si="41"/>
        <v>1</v>
      </c>
      <c r="BQ25" s="86">
        <f t="shared" si="42"/>
        <v>1</v>
      </c>
      <c r="BR25" s="86">
        <f t="shared" si="43"/>
        <v>1</v>
      </c>
      <c r="BS25" s="86">
        <f t="shared" si="44"/>
        <v>1</v>
      </c>
      <c r="BT25" s="86">
        <f t="shared" si="45"/>
        <v>1</v>
      </c>
      <c r="BU25" s="86">
        <f t="shared" si="46"/>
        <v>1</v>
      </c>
      <c r="BV25" s="86">
        <f t="shared" si="47"/>
        <v>1</v>
      </c>
      <c r="BW25" s="86">
        <f t="shared" si="48"/>
        <v>1</v>
      </c>
      <c r="BX25" s="86">
        <f t="shared" si="49"/>
        <v>1</v>
      </c>
      <c r="BY25" s="9"/>
      <c r="BZ25" s="86">
        <f t="shared" si="50"/>
        <v>4</v>
      </c>
      <c r="CA25" s="86">
        <f t="shared" si="51"/>
        <v>4</v>
      </c>
      <c r="CB25" s="9"/>
      <c r="CC25" s="86">
        <f t="shared" si="52"/>
        <v>0</v>
      </c>
      <c r="CD25" s="91">
        <f t="shared" si="53"/>
        <v>3</v>
      </c>
      <c r="CE25" s="86">
        <f t="shared" si="54"/>
        <v>4</v>
      </c>
      <c r="CF25" s="86">
        <f t="shared" si="55"/>
        <v>3</v>
      </c>
      <c r="CG25"/>
      <c r="CH25" s="86">
        <f t="shared" si="56"/>
        <v>2</v>
      </c>
      <c r="CI25" s="86">
        <f t="shared" si="57"/>
        <v>2</v>
      </c>
      <c r="CJ25" s="86">
        <f t="shared" si="58"/>
        <v>2</v>
      </c>
      <c r="CK25" s="86">
        <f t="shared" si="59"/>
        <v>2</v>
      </c>
      <c r="CL25"/>
      <c r="CM25" s="86">
        <f t="shared" si="60"/>
        <v>4</v>
      </c>
      <c r="CN25" s="86">
        <f t="shared" si="61"/>
        <v>0</v>
      </c>
      <c r="CO25"/>
      <c r="CP25" s="86">
        <f t="shared" si="62"/>
        <v>0</v>
      </c>
      <c r="CQ25" s="86">
        <f t="shared" si="63"/>
        <v>2</v>
      </c>
      <c r="CR25" s="86">
        <f t="shared" si="64"/>
        <v>2</v>
      </c>
      <c r="CS25" s="86">
        <f t="shared" si="65"/>
        <v>3</v>
      </c>
      <c r="CT25" s="86"/>
      <c r="CU25" s="86">
        <f t="shared" si="66"/>
        <v>2</v>
      </c>
      <c r="CV25" s="86">
        <f t="shared" si="67"/>
        <v>2</v>
      </c>
      <c r="CW25" s="86">
        <f t="shared" si="68"/>
        <v>2</v>
      </c>
      <c r="CX25" s="86">
        <f t="shared" si="69"/>
        <v>2</v>
      </c>
      <c r="CY25" s="86">
        <f t="shared" si="70"/>
        <v>4</v>
      </c>
    </row>
    <row r="26" spans="1:104" s="30" customFormat="1" ht="18.75">
      <c r="A26" s="38">
        <v>17</v>
      </c>
      <c r="B26" s="35" t="s">
        <v>99</v>
      </c>
      <c r="C26" s="35" t="s">
        <v>100</v>
      </c>
      <c r="D26" s="38" t="s">
        <v>101</v>
      </c>
      <c r="E26" s="36">
        <f t="shared" si="9"/>
        <v>11.664999999999999</v>
      </c>
      <c r="F26" s="39">
        <f t="shared" si="10"/>
        <v>8</v>
      </c>
      <c r="G26" s="88">
        <v>13</v>
      </c>
      <c r="H26" s="88">
        <v>10.33</v>
      </c>
      <c r="I26" s="45">
        <f t="shared" si="0"/>
        <v>8.3571428571428577</v>
      </c>
      <c r="J26" s="39">
        <f t="shared" si="1"/>
        <v>6</v>
      </c>
      <c r="K26" s="89">
        <v>7</v>
      </c>
      <c r="L26" s="89">
        <v>10</v>
      </c>
      <c r="M26" s="89">
        <v>6.5</v>
      </c>
      <c r="N26" s="89">
        <v>11</v>
      </c>
      <c r="O26" s="36">
        <f t="shared" si="2"/>
        <v>9.75</v>
      </c>
      <c r="P26" s="40">
        <f t="shared" si="3"/>
        <v>6</v>
      </c>
      <c r="Q26" s="90">
        <v>10</v>
      </c>
      <c r="R26" s="90">
        <v>10</v>
      </c>
      <c r="S26" s="90">
        <v>9</v>
      </c>
      <c r="T26" s="90">
        <v>10</v>
      </c>
      <c r="U26" s="51">
        <f t="shared" si="4"/>
        <v>20</v>
      </c>
      <c r="V26" s="49">
        <f t="shared" si="5"/>
        <v>9.6199999999999992</v>
      </c>
      <c r="W26" s="45">
        <f t="shared" si="11"/>
        <v>8.9600000000000009</v>
      </c>
      <c r="X26" s="39">
        <f t="shared" si="71"/>
        <v>0</v>
      </c>
      <c r="Y26" s="90">
        <v>8.25</v>
      </c>
      <c r="Z26" s="90">
        <v>9.67</v>
      </c>
      <c r="AA26" s="36">
        <f t="shared" si="13"/>
        <v>9.3000000000000007</v>
      </c>
      <c r="AB26" s="39">
        <f t="shared" si="72"/>
        <v>5</v>
      </c>
      <c r="AC26" s="90">
        <v>9</v>
      </c>
      <c r="AD26" s="90">
        <v>5</v>
      </c>
      <c r="AE26" s="90">
        <v>10</v>
      </c>
      <c r="AF26" s="90">
        <v>12</v>
      </c>
      <c r="AG26" s="46">
        <f t="shared" si="15"/>
        <v>12.333333333333334</v>
      </c>
      <c r="AH26" s="92">
        <f t="shared" si="73"/>
        <v>12</v>
      </c>
      <c r="AI26" s="90">
        <v>12</v>
      </c>
      <c r="AJ26" s="90">
        <v>13.5</v>
      </c>
      <c r="AK26" s="90">
        <v>10.5</v>
      </c>
      <c r="AL26" s="90">
        <v>10</v>
      </c>
      <c r="AM26" s="90">
        <v>14</v>
      </c>
      <c r="AN26" s="93">
        <f t="shared" si="6"/>
        <v>30</v>
      </c>
      <c r="AO26" s="43">
        <f t="shared" si="17"/>
        <v>10.43</v>
      </c>
      <c r="AP26" s="51">
        <f t="shared" si="7"/>
        <v>60</v>
      </c>
      <c r="AQ26" s="52">
        <f t="shared" si="8"/>
        <v>10.024999999999999</v>
      </c>
      <c r="AR26" s="40" t="str">
        <f t="shared" si="18"/>
        <v>Admis</v>
      </c>
      <c r="AS26" s="54">
        <f t="shared" si="19"/>
        <v>60</v>
      </c>
      <c r="AT26" s="54">
        <f t="shared" si="20"/>
        <v>180</v>
      </c>
      <c r="AU26" s="56"/>
      <c r="AV26" s="85">
        <f t="shared" si="21"/>
        <v>1</v>
      </c>
      <c r="AW26" s="86">
        <f t="shared" si="22"/>
        <v>1</v>
      </c>
      <c r="AX26" s="86">
        <f t="shared" si="23"/>
        <v>1</v>
      </c>
      <c r="AY26" s="86">
        <f t="shared" si="24"/>
        <v>1</v>
      </c>
      <c r="AZ26" s="86">
        <f t="shared" si="25"/>
        <v>1</v>
      </c>
      <c r="BA26" s="86">
        <f t="shared" si="26"/>
        <v>1</v>
      </c>
      <c r="BB26" s="86">
        <f t="shared" si="27"/>
        <v>1</v>
      </c>
      <c r="BC26" s="86">
        <f t="shared" si="28"/>
        <v>1</v>
      </c>
      <c r="BD26" s="86">
        <f t="shared" si="29"/>
        <v>1</v>
      </c>
      <c r="BE26" s="86">
        <f t="shared" si="30"/>
        <v>1</v>
      </c>
      <c r="BF26" s="86">
        <f t="shared" si="31"/>
        <v>1</v>
      </c>
      <c r="BG26" s="86">
        <f t="shared" si="32"/>
        <v>1</v>
      </c>
      <c r="BH26" s="86">
        <f t="shared" si="33"/>
        <v>1</v>
      </c>
      <c r="BI26" s="86">
        <f t="shared" si="34"/>
        <v>1</v>
      </c>
      <c r="BJ26" s="85">
        <f t="shared" si="35"/>
        <v>1</v>
      </c>
      <c r="BK26" s="86">
        <f t="shared" si="36"/>
        <v>1</v>
      </c>
      <c r="BL26" s="86">
        <f t="shared" si="37"/>
        <v>1</v>
      </c>
      <c r="BM26" s="86">
        <f t="shared" si="38"/>
        <v>1</v>
      </c>
      <c r="BN26" s="86">
        <f t="shared" si="39"/>
        <v>1</v>
      </c>
      <c r="BO26" s="86">
        <f t="shared" si="40"/>
        <v>1</v>
      </c>
      <c r="BP26" s="86">
        <f t="shared" si="41"/>
        <v>1</v>
      </c>
      <c r="BQ26" s="86">
        <f t="shared" si="42"/>
        <v>1</v>
      </c>
      <c r="BR26" s="86">
        <f t="shared" si="43"/>
        <v>1</v>
      </c>
      <c r="BS26" s="86">
        <f t="shared" si="44"/>
        <v>1</v>
      </c>
      <c r="BT26" s="86">
        <f t="shared" si="45"/>
        <v>1</v>
      </c>
      <c r="BU26" s="86">
        <f t="shared" si="46"/>
        <v>1</v>
      </c>
      <c r="BV26" s="86">
        <f t="shared" si="47"/>
        <v>1</v>
      </c>
      <c r="BW26" s="86">
        <f t="shared" si="48"/>
        <v>1</v>
      </c>
      <c r="BX26" s="86">
        <f t="shared" si="49"/>
        <v>1</v>
      </c>
      <c r="BY26" s="9"/>
      <c r="BZ26" s="86">
        <f t="shared" si="50"/>
        <v>4</v>
      </c>
      <c r="CA26" s="86">
        <f t="shared" si="51"/>
        <v>4</v>
      </c>
      <c r="CB26" s="9"/>
      <c r="CC26" s="86">
        <f t="shared" si="52"/>
        <v>0</v>
      </c>
      <c r="CD26" s="91">
        <f t="shared" si="53"/>
        <v>0</v>
      </c>
      <c r="CE26" s="86">
        <f t="shared" si="54"/>
        <v>0</v>
      </c>
      <c r="CF26" s="86">
        <f t="shared" si="55"/>
        <v>3</v>
      </c>
      <c r="CG26"/>
      <c r="CH26" s="86">
        <f t="shared" si="56"/>
        <v>2</v>
      </c>
      <c r="CI26" s="86">
        <f t="shared" si="57"/>
        <v>2</v>
      </c>
      <c r="CJ26" s="86">
        <f t="shared" si="58"/>
        <v>0</v>
      </c>
      <c r="CK26" s="86">
        <f t="shared" si="59"/>
        <v>2</v>
      </c>
      <c r="CL26"/>
      <c r="CM26" s="86">
        <f t="shared" si="60"/>
        <v>0</v>
      </c>
      <c r="CN26" s="86">
        <f t="shared" si="61"/>
        <v>0</v>
      </c>
      <c r="CO26"/>
      <c r="CP26" s="86">
        <f t="shared" si="62"/>
        <v>0</v>
      </c>
      <c r="CQ26" s="86">
        <f t="shared" si="63"/>
        <v>0</v>
      </c>
      <c r="CR26" s="86">
        <f t="shared" si="64"/>
        <v>2</v>
      </c>
      <c r="CS26" s="86">
        <f t="shared" si="65"/>
        <v>3</v>
      </c>
      <c r="CT26" s="86"/>
      <c r="CU26" s="86">
        <f t="shared" si="66"/>
        <v>2</v>
      </c>
      <c r="CV26" s="86">
        <f t="shared" si="67"/>
        <v>2</v>
      </c>
      <c r="CW26" s="86">
        <f t="shared" si="68"/>
        <v>2</v>
      </c>
      <c r="CX26" s="86">
        <f t="shared" si="69"/>
        <v>2</v>
      </c>
      <c r="CY26" s="86">
        <f t="shared" si="70"/>
        <v>4</v>
      </c>
    </row>
    <row r="27" spans="1:104" s="30" customFormat="1" ht="18.75">
      <c r="A27" s="38">
        <v>18</v>
      </c>
      <c r="B27" s="35" t="s">
        <v>102</v>
      </c>
      <c r="C27" s="35" t="s">
        <v>103</v>
      </c>
      <c r="D27" s="38" t="s">
        <v>104</v>
      </c>
      <c r="E27" s="36">
        <f t="shared" si="9"/>
        <v>10.664999999999999</v>
      </c>
      <c r="F27" s="39">
        <f t="shared" si="10"/>
        <v>8</v>
      </c>
      <c r="G27" s="88">
        <v>12</v>
      </c>
      <c r="H27" s="88">
        <v>9.33</v>
      </c>
      <c r="I27" s="45">
        <f t="shared" si="0"/>
        <v>8.7142857142857135</v>
      </c>
      <c r="J27" s="39">
        <f t="shared" si="1"/>
        <v>10</v>
      </c>
      <c r="K27" s="89">
        <v>10.5</v>
      </c>
      <c r="L27" s="89">
        <v>11</v>
      </c>
      <c r="M27" s="89">
        <v>3.5</v>
      </c>
      <c r="N27" s="89">
        <v>11</v>
      </c>
      <c r="O27" s="36">
        <f t="shared" si="2"/>
        <v>9.9175000000000004</v>
      </c>
      <c r="P27" s="40">
        <f t="shared" si="3"/>
        <v>6</v>
      </c>
      <c r="Q27" s="90">
        <v>10</v>
      </c>
      <c r="R27" s="90">
        <v>8.5</v>
      </c>
      <c r="S27" s="90">
        <v>10.17</v>
      </c>
      <c r="T27" s="90">
        <v>11</v>
      </c>
      <c r="U27" s="51">
        <f t="shared" si="4"/>
        <v>24</v>
      </c>
      <c r="V27" s="49">
        <f t="shared" si="5"/>
        <v>9.56</v>
      </c>
      <c r="W27" s="45">
        <f t="shared" si="11"/>
        <v>11.164999999999999</v>
      </c>
      <c r="X27" s="39">
        <f t="shared" si="71"/>
        <v>8</v>
      </c>
      <c r="Y27" s="90">
        <v>13</v>
      </c>
      <c r="Z27" s="90">
        <v>9.33</v>
      </c>
      <c r="AA27" s="36">
        <f t="shared" si="13"/>
        <v>9.8000000000000007</v>
      </c>
      <c r="AB27" s="39">
        <f t="shared" si="72"/>
        <v>6</v>
      </c>
      <c r="AC27" s="90">
        <v>12.5</v>
      </c>
      <c r="AD27" s="90">
        <v>8</v>
      </c>
      <c r="AE27" s="90">
        <v>6.5</v>
      </c>
      <c r="AF27" s="90">
        <v>10.5</v>
      </c>
      <c r="AG27" s="46">
        <f t="shared" si="15"/>
        <v>12.305</v>
      </c>
      <c r="AH27" s="92">
        <f t="shared" si="73"/>
        <v>12</v>
      </c>
      <c r="AI27" s="90">
        <v>12</v>
      </c>
      <c r="AJ27" s="90">
        <v>11.5</v>
      </c>
      <c r="AK27" s="90">
        <v>9.33</v>
      </c>
      <c r="AL27" s="90">
        <v>11</v>
      </c>
      <c r="AM27" s="90">
        <v>15</v>
      </c>
      <c r="AN27" s="93">
        <f t="shared" si="6"/>
        <v>30</v>
      </c>
      <c r="AO27" s="43">
        <f t="shared" si="17"/>
        <v>11.17</v>
      </c>
      <c r="AP27" s="51">
        <f t="shared" si="7"/>
        <v>60</v>
      </c>
      <c r="AQ27" s="52">
        <f t="shared" si="8"/>
        <v>10.365</v>
      </c>
      <c r="AR27" s="40" t="str">
        <f t="shared" si="18"/>
        <v>Admis</v>
      </c>
      <c r="AS27" s="54">
        <f t="shared" si="19"/>
        <v>60</v>
      </c>
      <c r="AT27" s="54">
        <f t="shared" si="20"/>
        <v>180</v>
      </c>
      <c r="AU27" s="56"/>
      <c r="AV27" s="85">
        <f t="shared" si="21"/>
        <v>1</v>
      </c>
      <c r="AW27" s="86">
        <f t="shared" si="22"/>
        <v>1</v>
      </c>
      <c r="AX27" s="86">
        <f t="shared" si="23"/>
        <v>1</v>
      </c>
      <c r="AY27" s="86">
        <f t="shared" si="24"/>
        <v>1</v>
      </c>
      <c r="AZ27" s="86">
        <f t="shared" si="25"/>
        <v>1</v>
      </c>
      <c r="BA27" s="86">
        <f t="shared" si="26"/>
        <v>1</v>
      </c>
      <c r="BB27" s="86">
        <f t="shared" si="27"/>
        <v>1</v>
      </c>
      <c r="BC27" s="86">
        <f t="shared" si="28"/>
        <v>1</v>
      </c>
      <c r="BD27" s="86">
        <f t="shared" si="29"/>
        <v>1</v>
      </c>
      <c r="BE27" s="86">
        <f t="shared" si="30"/>
        <v>1</v>
      </c>
      <c r="BF27" s="86">
        <f t="shared" si="31"/>
        <v>1</v>
      </c>
      <c r="BG27" s="86">
        <f t="shared" si="32"/>
        <v>1</v>
      </c>
      <c r="BH27" s="86">
        <f t="shared" si="33"/>
        <v>1</v>
      </c>
      <c r="BI27" s="86">
        <f t="shared" si="34"/>
        <v>1</v>
      </c>
      <c r="BJ27" s="85">
        <f t="shared" si="35"/>
        <v>1</v>
      </c>
      <c r="BK27" s="86">
        <f t="shared" si="36"/>
        <v>1</v>
      </c>
      <c r="BL27" s="86">
        <f t="shared" si="37"/>
        <v>1</v>
      </c>
      <c r="BM27" s="86">
        <f t="shared" si="38"/>
        <v>1</v>
      </c>
      <c r="BN27" s="86">
        <f t="shared" si="39"/>
        <v>1</v>
      </c>
      <c r="BO27" s="86">
        <f t="shared" si="40"/>
        <v>1</v>
      </c>
      <c r="BP27" s="86">
        <f t="shared" si="41"/>
        <v>1</v>
      </c>
      <c r="BQ27" s="86">
        <f t="shared" si="42"/>
        <v>1</v>
      </c>
      <c r="BR27" s="86">
        <f t="shared" si="43"/>
        <v>1</v>
      </c>
      <c r="BS27" s="86">
        <f t="shared" si="44"/>
        <v>1</v>
      </c>
      <c r="BT27" s="86">
        <f t="shared" si="45"/>
        <v>1</v>
      </c>
      <c r="BU27" s="86">
        <f t="shared" si="46"/>
        <v>1</v>
      </c>
      <c r="BV27" s="86">
        <f t="shared" si="47"/>
        <v>1</v>
      </c>
      <c r="BW27" s="86">
        <f t="shared" si="48"/>
        <v>1</v>
      </c>
      <c r="BX27" s="86">
        <f t="shared" si="49"/>
        <v>1</v>
      </c>
      <c r="BY27" s="9"/>
      <c r="BZ27" s="86">
        <f t="shared" si="50"/>
        <v>4</v>
      </c>
      <c r="CA27" s="86">
        <f t="shared" si="51"/>
        <v>0</v>
      </c>
      <c r="CB27" s="9"/>
      <c r="CC27" s="86">
        <f t="shared" si="52"/>
        <v>4</v>
      </c>
      <c r="CD27" s="91">
        <f t="shared" si="53"/>
        <v>0</v>
      </c>
      <c r="CE27" s="86">
        <f t="shared" si="54"/>
        <v>0</v>
      </c>
      <c r="CF27" s="86">
        <f t="shared" si="55"/>
        <v>3</v>
      </c>
      <c r="CG27"/>
      <c r="CH27" s="86">
        <f t="shared" si="56"/>
        <v>2</v>
      </c>
      <c r="CI27" s="86">
        <f t="shared" si="57"/>
        <v>0</v>
      </c>
      <c r="CJ27" s="86">
        <f t="shared" si="58"/>
        <v>2</v>
      </c>
      <c r="CK27" s="86">
        <f t="shared" si="59"/>
        <v>2</v>
      </c>
      <c r="CL27"/>
      <c r="CM27" s="86">
        <f t="shared" si="60"/>
        <v>4</v>
      </c>
      <c r="CN27" s="86">
        <f t="shared" si="61"/>
        <v>0</v>
      </c>
      <c r="CO27"/>
      <c r="CP27" s="86">
        <f t="shared" si="62"/>
        <v>3</v>
      </c>
      <c r="CQ27" s="86">
        <f t="shared" si="63"/>
        <v>0</v>
      </c>
      <c r="CR27" s="86">
        <f t="shared" si="64"/>
        <v>0</v>
      </c>
      <c r="CS27" s="86">
        <f t="shared" si="65"/>
        <v>3</v>
      </c>
      <c r="CT27" s="86"/>
      <c r="CU27" s="86">
        <f t="shared" si="66"/>
        <v>2</v>
      </c>
      <c r="CV27" s="86">
        <f t="shared" si="67"/>
        <v>2</v>
      </c>
      <c r="CW27" s="86">
        <f t="shared" si="68"/>
        <v>0</v>
      </c>
      <c r="CX27" s="86">
        <f t="shared" si="69"/>
        <v>2</v>
      </c>
      <c r="CY27" s="86">
        <f t="shared" si="70"/>
        <v>4</v>
      </c>
    </row>
    <row r="28" spans="1:104" s="30" customFormat="1" ht="18.75">
      <c r="A28" s="38">
        <v>19</v>
      </c>
      <c r="B28" s="35" t="s">
        <v>105</v>
      </c>
      <c r="C28" s="35" t="s">
        <v>106</v>
      </c>
      <c r="D28" s="38" t="s">
        <v>40</v>
      </c>
      <c r="E28" s="36">
        <f t="shared" si="9"/>
        <v>11.04</v>
      </c>
      <c r="F28" s="39">
        <f t="shared" si="10"/>
        <v>8</v>
      </c>
      <c r="G28" s="88">
        <v>12.75</v>
      </c>
      <c r="H28" s="88">
        <v>9.33</v>
      </c>
      <c r="I28" s="45">
        <f t="shared" si="0"/>
        <v>11.464285714285714</v>
      </c>
      <c r="J28" s="39">
        <f t="shared" si="1"/>
        <v>14</v>
      </c>
      <c r="K28" s="89">
        <v>12</v>
      </c>
      <c r="L28" s="89">
        <v>11</v>
      </c>
      <c r="M28" s="89">
        <v>10.5</v>
      </c>
      <c r="N28" s="89">
        <v>12.5</v>
      </c>
      <c r="O28" s="36">
        <f t="shared" si="2"/>
        <v>11.125</v>
      </c>
      <c r="P28" s="40">
        <f t="shared" si="3"/>
        <v>8</v>
      </c>
      <c r="Q28" s="90">
        <v>10.5</v>
      </c>
      <c r="R28" s="90">
        <v>12</v>
      </c>
      <c r="S28" s="90">
        <v>10</v>
      </c>
      <c r="T28" s="90">
        <v>12</v>
      </c>
      <c r="U28" s="51">
        <f t="shared" si="4"/>
        <v>30</v>
      </c>
      <c r="V28" s="49">
        <f t="shared" si="5"/>
        <v>11.27</v>
      </c>
      <c r="W28" s="45">
        <f t="shared" si="11"/>
        <v>8.3350000000000009</v>
      </c>
      <c r="X28" s="39">
        <f t="shared" si="71"/>
        <v>0</v>
      </c>
      <c r="Y28" s="90">
        <v>7</v>
      </c>
      <c r="Z28" s="90">
        <v>9.67</v>
      </c>
      <c r="AA28" s="36">
        <f t="shared" si="13"/>
        <v>9.15</v>
      </c>
      <c r="AB28" s="39">
        <f t="shared" si="72"/>
        <v>3</v>
      </c>
      <c r="AC28" s="90">
        <v>8</v>
      </c>
      <c r="AD28" s="90">
        <v>9.5</v>
      </c>
      <c r="AE28" s="90">
        <v>8.5</v>
      </c>
      <c r="AF28" s="90">
        <v>10.5</v>
      </c>
      <c r="AG28" s="46">
        <f t="shared" si="15"/>
        <v>12.416666666666666</v>
      </c>
      <c r="AH28" s="92">
        <f t="shared" si="73"/>
        <v>12</v>
      </c>
      <c r="AI28" s="90">
        <v>12</v>
      </c>
      <c r="AJ28" s="90">
        <v>12</v>
      </c>
      <c r="AK28" s="90">
        <v>10.5</v>
      </c>
      <c r="AL28" s="90">
        <v>10</v>
      </c>
      <c r="AM28" s="90">
        <v>15</v>
      </c>
      <c r="AN28" s="93">
        <f t="shared" si="6"/>
        <v>30</v>
      </c>
      <c r="AO28" s="43">
        <f t="shared" si="17"/>
        <v>10.24</v>
      </c>
      <c r="AP28" s="51">
        <f t="shared" si="7"/>
        <v>60</v>
      </c>
      <c r="AQ28" s="52">
        <f t="shared" si="8"/>
        <v>10.754999999999999</v>
      </c>
      <c r="AR28" s="40" t="str">
        <f t="shared" si="18"/>
        <v>Admis</v>
      </c>
      <c r="AS28" s="54">
        <f t="shared" si="19"/>
        <v>60</v>
      </c>
      <c r="AT28" s="54">
        <f t="shared" si="20"/>
        <v>180</v>
      </c>
      <c r="AU28" s="56"/>
      <c r="AV28" s="85">
        <f t="shared" si="21"/>
        <v>1</v>
      </c>
      <c r="AW28" s="86">
        <f t="shared" si="22"/>
        <v>1</v>
      </c>
      <c r="AX28" s="86">
        <f t="shared" si="23"/>
        <v>1</v>
      </c>
      <c r="AY28" s="86">
        <f t="shared" si="24"/>
        <v>1</v>
      </c>
      <c r="AZ28" s="86">
        <f t="shared" si="25"/>
        <v>1</v>
      </c>
      <c r="BA28" s="86">
        <f t="shared" si="26"/>
        <v>1</v>
      </c>
      <c r="BB28" s="86">
        <f t="shared" si="27"/>
        <v>1</v>
      </c>
      <c r="BC28" s="86">
        <f t="shared" si="28"/>
        <v>1</v>
      </c>
      <c r="BD28" s="86">
        <f t="shared" si="29"/>
        <v>1</v>
      </c>
      <c r="BE28" s="86">
        <f t="shared" si="30"/>
        <v>1</v>
      </c>
      <c r="BF28" s="86">
        <f t="shared" si="31"/>
        <v>1</v>
      </c>
      <c r="BG28" s="86">
        <f t="shared" si="32"/>
        <v>1</v>
      </c>
      <c r="BH28" s="86">
        <f t="shared" si="33"/>
        <v>1</v>
      </c>
      <c r="BI28" s="86">
        <f t="shared" si="34"/>
        <v>1</v>
      </c>
      <c r="BJ28" s="85">
        <f t="shared" si="35"/>
        <v>1</v>
      </c>
      <c r="BK28" s="86">
        <f t="shared" si="36"/>
        <v>1</v>
      </c>
      <c r="BL28" s="86">
        <f t="shared" si="37"/>
        <v>1</v>
      </c>
      <c r="BM28" s="86">
        <f t="shared" si="38"/>
        <v>1</v>
      </c>
      <c r="BN28" s="86">
        <f t="shared" si="39"/>
        <v>1</v>
      </c>
      <c r="BO28" s="86">
        <f t="shared" si="40"/>
        <v>1</v>
      </c>
      <c r="BP28" s="86">
        <f t="shared" si="41"/>
        <v>1</v>
      </c>
      <c r="BQ28" s="86">
        <f t="shared" si="42"/>
        <v>1</v>
      </c>
      <c r="BR28" s="86">
        <f t="shared" si="43"/>
        <v>1</v>
      </c>
      <c r="BS28" s="86">
        <f t="shared" si="44"/>
        <v>1</v>
      </c>
      <c r="BT28" s="86">
        <f t="shared" si="45"/>
        <v>1</v>
      </c>
      <c r="BU28" s="86">
        <f t="shared" si="46"/>
        <v>1</v>
      </c>
      <c r="BV28" s="86">
        <f t="shared" si="47"/>
        <v>1</v>
      </c>
      <c r="BW28" s="86">
        <f t="shared" si="48"/>
        <v>1</v>
      </c>
      <c r="BX28" s="86">
        <f t="shared" si="49"/>
        <v>1</v>
      </c>
      <c r="BY28" s="9"/>
      <c r="BZ28" s="86">
        <f t="shared" si="50"/>
        <v>4</v>
      </c>
      <c r="CA28" s="86">
        <f t="shared" si="51"/>
        <v>0</v>
      </c>
      <c r="CB28" s="9"/>
      <c r="CC28" s="86">
        <f t="shared" si="52"/>
        <v>4</v>
      </c>
      <c r="CD28" s="91">
        <f t="shared" si="53"/>
        <v>0</v>
      </c>
      <c r="CE28" s="86">
        <f t="shared" si="54"/>
        <v>4</v>
      </c>
      <c r="CF28" s="86">
        <f t="shared" si="55"/>
        <v>3</v>
      </c>
      <c r="CG28"/>
      <c r="CH28" s="86">
        <f t="shared" si="56"/>
        <v>2</v>
      </c>
      <c r="CI28" s="86">
        <f t="shared" si="57"/>
        <v>2</v>
      </c>
      <c r="CJ28" s="86">
        <f t="shared" si="58"/>
        <v>2</v>
      </c>
      <c r="CK28" s="86">
        <f t="shared" si="59"/>
        <v>2</v>
      </c>
      <c r="CL28"/>
      <c r="CM28" s="86">
        <f t="shared" si="60"/>
        <v>0</v>
      </c>
      <c r="CN28" s="86">
        <f t="shared" si="61"/>
        <v>0</v>
      </c>
      <c r="CO28"/>
      <c r="CP28" s="86">
        <f t="shared" si="62"/>
        <v>0</v>
      </c>
      <c r="CQ28" s="86">
        <f t="shared" si="63"/>
        <v>0</v>
      </c>
      <c r="CR28" s="86">
        <f t="shared" si="64"/>
        <v>0</v>
      </c>
      <c r="CS28" s="86">
        <f t="shared" si="65"/>
        <v>3</v>
      </c>
      <c r="CT28" s="86"/>
      <c r="CU28" s="86">
        <f t="shared" si="66"/>
        <v>2</v>
      </c>
      <c r="CV28" s="86">
        <f t="shared" si="67"/>
        <v>2</v>
      </c>
      <c r="CW28" s="86">
        <f t="shared" si="68"/>
        <v>2</v>
      </c>
      <c r="CX28" s="86">
        <f t="shared" si="69"/>
        <v>2</v>
      </c>
      <c r="CY28" s="86">
        <f t="shared" si="70"/>
        <v>4</v>
      </c>
    </row>
    <row r="29" spans="1:104" s="30" customFormat="1" ht="18.75">
      <c r="A29" s="38">
        <v>20</v>
      </c>
      <c r="B29" s="35" t="s">
        <v>107</v>
      </c>
      <c r="C29" s="35" t="s">
        <v>108</v>
      </c>
      <c r="D29" s="35" t="s">
        <v>38</v>
      </c>
      <c r="E29" s="36">
        <f t="shared" si="9"/>
        <v>11.835000000000001</v>
      </c>
      <c r="F29" s="39">
        <f t="shared" si="10"/>
        <v>8</v>
      </c>
      <c r="G29" s="88">
        <v>13</v>
      </c>
      <c r="H29" s="88">
        <v>10.67</v>
      </c>
      <c r="I29" s="45">
        <f t="shared" si="0"/>
        <v>9</v>
      </c>
      <c r="J29" s="39">
        <f t="shared" si="1"/>
        <v>6</v>
      </c>
      <c r="K29" s="89">
        <v>7.5</v>
      </c>
      <c r="L29" s="89">
        <v>10</v>
      </c>
      <c r="M29" s="89">
        <v>9</v>
      </c>
      <c r="N29" s="89">
        <v>10</v>
      </c>
      <c r="O29" s="36">
        <f t="shared" si="2"/>
        <v>10.7075</v>
      </c>
      <c r="P29" s="40">
        <f t="shared" si="3"/>
        <v>8</v>
      </c>
      <c r="Q29" s="90">
        <v>13</v>
      </c>
      <c r="R29" s="90">
        <v>8.5</v>
      </c>
      <c r="S29" s="90">
        <v>11.33</v>
      </c>
      <c r="T29" s="90">
        <v>10</v>
      </c>
      <c r="U29" s="51">
        <f t="shared" si="4"/>
        <v>30</v>
      </c>
      <c r="V29" s="49">
        <f t="shared" si="5"/>
        <v>10.220000000000001</v>
      </c>
      <c r="W29" s="45">
        <f t="shared" si="11"/>
        <v>10.414999999999999</v>
      </c>
      <c r="X29" s="39">
        <f t="shared" si="71"/>
        <v>8</v>
      </c>
      <c r="Y29" s="90">
        <v>11.5</v>
      </c>
      <c r="Z29" s="90">
        <v>9.33</v>
      </c>
      <c r="AA29" s="36">
        <f t="shared" si="13"/>
        <v>8.25</v>
      </c>
      <c r="AB29" s="39">
        <f t="shared" si="72"/>
        <v>5</v>
      </c>
      <c r="AC29" s="90">
        <v>5</v>
      </c>
      <c r="AD29" s="90">
        <v>10.5</v>
      </c>
      <c r="AE29" s="90">
        <v>7.5</v>
      </c>
      <c r="AF29" s="90">
        <v>10.5</v>
      </c>
      <c r="AG29" s="46">
        <f t="shared" si="15"/>
        <v>11.916666666666666</v>
      </c>
      <c r="AH29" s="92">
        <f t="shared" si="73"/>
        <v>12</v>
      </c>
      <c r="AI29" s="90">
        <v>13</v>
      </c>
      <c r="AJ29" s="90">
        <v>13</v>
      </c>
      <c r="AK29" s="90">
        <v>10</v>
      </c>
      <c r="AL29" s="90">
        <v>7.5</v>
      </c>
      <c r="AM29" s="90">
        <v>14</v>
      </c>
      <c r="AN29" s="93">
        <f t="shared" si="6"/>
        <v>30</v>
      </c>
      <c r="AO29" s="43">
        <f t="shared" si="17"/>
        <v>10.299999999999999</v>
      </c>
      <c r="AP29" s="51">
        <f t="shared" si="7"/>
        <v>60</v>
      </c>
      <c r="AQ29" s="52">
        <f t="shared" si="8"/>
        <v>10.26</v>
      </c>
      <c r="AR29" s="40" t="str">
        <f t="shared" si="18"/>
        <v>Admis</v>
      </c>
      <c r="AS29" s="54">
        <f t="shared" si="19"/>
        <v>60</v>
      </c>
      <c r="AT29" s="54">
        <f t="shared" si="20"/>
        <v>180</v>
      </c>
      <c r="AU29" s="56"/>
      <c r="AV29" s="85">
        <f t="shared" si="21"/>
        <v>1</v>
      </c>
      <c r="AW29" s="86">
        <f t="shared" si="22"/>
        <v>1</v>
      </c>
      <c r="AX29" s="86">
        <f t="shared" si="23"/>
        <v>1</v>
      </c>
      <c r="AY29" s="86">
        <f t="shared" si="24"/>
        <v>1</v>
      </c>
      <c r="AZ29" s="86">
        <f t="shared" si="25"/>
        <v>1</v>
      </c>
      <c r="BA29" s="86">
        <f t="shared" si="26"/>
        <v>1</v>
      </c>
      <c r="BB29" s="86">
        <f t="shared" si="27"/>
        <v>1</v>
      </c>
      <c r="BC29" s="86">
        <f t="shared" si="28"/>
        <v>1</v>
      </c>
      <c r="BD29" s="86">
        <f t="shared" si="29"/>
        <v>1</v>
      </c>
      <c r="BE29" s="86">
        <f t="shared" si="30"/>
        <v>1</v>
      </c>
      <c r="BF29" s="86">
        <f t="shared" si="31"/>
        <v>1</v>
      </c>
      <c r="BG29" s="86">
        <f t="shared" si="32"/>
        <v>1</v>
      </c>
      <c r="BH29" s="86">
        <f t="shared" si="33"/>
        <v>1</v>
      </c>
      <c r="BI29" s="86">
        <f t="shared" si="34"/>
        <v>1</v>
      </c>
      <c r="BJ29" s="85">
        <f t="shared" si="35"/>
        <v>1</v>
      </c>
      <c r="BK29" s="86">
        <f t="shared" si="36"/>
        <v>1</v>
      </c>
      <c r="BL29" s="86">
        <f t="shared" si="37"/>
        <v>1</v>
      </c>
      <c r="BM29" s="86">
        <f t="shared" si="38"/>
        <v>1</v>
      </c>
      <c r="BN29" s="86">
        <f t="shared" si="39"/>
        <v>1</v>
      </c>
      <c r="BO29" s="86">
        <f t="shared" si="40"/>
        <v>1</v>
      </c>
      <c r="BP29" s="86">
        <f t="shared" si="41"/>
        <v>1</v>
      </c>
      <c r="BQ29" s="86">
        <f t="shared" si="42"/>
        <v>1</v>
      </c>
      <c r="BR29" s="86">
        <f t="shared" si="43"/>
        <v>1</v>
      </c>
      <c r="BS29" s="86">
        <f t="shared" si="44"/>
        <v>1</v>
      </c>
      <c r="BT29" s="86">
        <f t="shared" si="45"/>
        <v>1</v>
      </c>
      <c r="BU29" s="86">
        <f t="shared" si="46"/>
        <v>1</v>
      </c>
      <c r="BV29" s="86">
        <f t="shared" si="47"/>
        <v>1</v>
      </c>
      <c r="BW29" s="86">
        <f t="shared" si="48"/>
        <v>1</v>
      </c>
      <c r="BX29" s="86">
        <f t="shared" si="49"/>
        <v>1</v>
      </c>
      <c r="BY29" s="9"/>
      <c r="BZ29" s="86">
        <f t="shared" si="50"/>
        <v>4</v>
      </c>
      <c r="CA29" s="86">
        <f t="shared" si="51"/>
        <v>4</v>
      </c>
      <c r="CB29" s="9"/>
      <c r="CC29" s="86">
        <f t="shared" si="52"/>
        <v>0</v>
      </c>
      <c r="CD29" s="91">
        <f t="shared" si="53"/>
        <v>3</v>
      </c>
      <c r="CE29" s="86">
        <f t="shared" si="54"/>
        <v>0</v>
      </c>
      <c r="CF29" s="86">
        <f t="shared" si="55"/>
        <v>3</v>
      </c>
      <c r="CG29"/>
      <c r="CH29" s="86">
        <f t="shared" si="56"/>
        <v>2</v>
      </c>
      <c r="CI29" s="86">
        <f t="shared" si="57"/>
        <v>0</v>
      </c>
      <c r="CJ29" s="86">
        <f t="shared" si="58"/>
        <v>2</v>
      </c>
      <c r="CK29" s="86">
        <f t="shared" si="59"/>
        <v>2</v>
      </c>
      <c r="CL29"/>
      <c r="CM29" s="86">
        <f t="shared" si="60"/>
        <v>4</v>
      </c>
      <c r="CN29" s="86">
        <f t="shared" si="61"/>
        <v>0</v>
      </c>
      <c r="CO29"/>
      <c r="CP29" s="86">
        <f t="shared" si="62"/>
        <v>0</v>
      </c>
      <c r="CQ29" s="86">
        <f t="shared" si="63"/>
        <v>2</v>
      </c>
      <c r="CR29" s="86">
        <f t="shared" si="64"/>
        <v>0</v>
      </c>
      <c r="CS29" s="86">
        <f t="shared" si="65"/>
        <v>3</v>
      </c>
      <c r="CT29" s="86"/>
      <c r="CU29" s="86">
        <f t="shared" si="66"/>
        <v>2</v>
      </c>
      <c r="CV29" s="86">
        <f t="shared" si="67"/>
        <v>2</v>
      </c>
      <c r="CW29" s="86">
        <f t="shared" si="68"/>
        <v>2</v>
      </c>
      <c r="CX29" s="86">
        <f t="shared" si="69"/>
        <v>0</v>
      </c>
      <c r="CY29" s="86">
        <f t="shared" si="70"/>
        <v>4</v>
      </c>
    </row>
    <row r="30" spans="1:104" s="30" customFormat="1" ht="18.75">
      <c r="A30" s="38">
        <v>21</v>
      </c>
      <c r="B30" s="35" t="s">
        <v>109</v>
      </c>
      <c r="C30" s="35" t="s">
        <v>110</v>
      </c>
      <c r="D30" s="38" t="s">
        <v>111</v>
      </c>
      <c r="E30" s="36">
        <f t="shared" si="9"/>
        <v>11</v>
      </c>
      <c r="F30" s="39">
        <f t="shared" si="10"/>
        <v>8</v>
      </c>
      <c r="G30" s="88">
        <v>13</v>
      </c>
      <c r="H30" s="88">
        <v>9</v>
      </c>
      <c r="I30" s="45">
        <f t="shared" si="0"/>
        <v>10.25</v>
      </c>
      <c r="J30" s="39">
        <f t="shared" si="1"/>
        <v>14</v>
      </c>
      <c r="K30" s="89">
        <v>8</v>
      </c>
      <c r="L30" s="89">
        <v>10.5</v>
      </c>
      <c r="M30" s="89">
        <v>12.5</v>
      </c>
      <c r="N30" s="89">
        <v>10</v>
      </c>
      <c r="O30" s="36">
        <f t="shared" si="2"/>
        <v>10.25</v>
      </c>
      <c r="P30" s="40">
        <f t="shared" si="3"/>
        <v>8</v>
      </c>
      <c r="Q30" s="90">
        <v>11.5</v>
      </c>
      <c r="R30" s="90">
        <v>12</v>
      </c>
      <c r="S30" s="90">
        <v>10</v>
      </c>
      <c r="T30" s="90">
        <v>7.5</v>
      </c>
      <c r="U30" s="51">
        <f t="shared" si="4"/>
        <v>30</v>
      </c>
      <c r="V30" s="49">
        <f t="shared" si="5"/>
        <v>10.45</v>
      </c>
      <c r="W30" s="45">
        <f t="shared" si="11"/>
        <v>11.25</v>
      </c>
      <c r="X30" s="39">
        <f t="shared" si="71"/>
        <v>8</v>
      </c>
      <c r="Y30" s="90">
        <v>11.5</v>
      </c>
      <c r="Z30" s="90">
        <v>11</v>
      </c>
      <c r="AA30" s="36">
        <f t="shared" si="13"/>
        <v>9.25</v>
      </c>
      <c r="AB30" s="39">
        <f t="shared" si="72"/>
        <v>5</v>
      </c>
      <c r="AC30" s="90">
        <v>8</v>
      </c>
      <c r="AD30" s="90">
        <v>5</v>
      </c>
      <c r="AE30" s="90">
        <v>10.5</v>
      </c>
      <c r="AF30" s="90">
        <v>12.5</v>
      </c>
      <c r="AG30" s="46">
        <f t="shared" si="15"/>
        <v>12.611666666666666</v>
      </c>
      <c r="AH30" s="92">
        <f t="shared" si="73"/>
        <v>12</v>
      </c>
      <c r="AI30" s="90">
        <v>13</v>
      </c>
      <c r="AJ30" s="90">
        <v>14</v>
      </c>
      <c r="AK30" s="90">
        <v>9.67</v>
      </c>
      <c r="AL30" s="90">
        <v>10</v>
      </c>
      <c r="AM30" s="90">
        <v>14.5</v>
      </c>
      <c r="AN30" s="93">
        <f t="shared" si="6"/>
        <v>30</v>
      </c>
      <c r="AO30" s="43">
        <f t="shared" si="17"/>
        <v>11.129999999999999</v>
      </c>
      <c r="AP30" s="51">
        <f t="shared" si="7"/>
        <v>60</v>
      </c>
      <c r="AQ30" s="52">
        <f t="shared" si="8"/>
        <v>10.79</v>
      </c>
      <c r="AR30" s="40" t="str">
        <f t="shared" si="18"/>
        <v>Admis</v>
      </c>
      <c r="AS30" s="54">
        <f t="shared" si="19"/>
        <v>60</v>
      </c>
      <c r="AT30" s="54">
        <f t="shared" si="20"/>
        <v>180</v>
      </c>
      <c r="AU30" s="56"/>
      <c r="AV30" s="85">
        <f t="shared" si="21"/>
        <v>1</v>
      </c>
      <c r="AW30" s="86">
        <f t="shared" si="22"/>
        <v>1</v>
      </c>
      <c r="AX30" s="86">
        <f t="shared" si="23"/>
        <v>1</v>
      </c>
      <c r="AY30" s="86">
        <f t="shared" si="24"/>
        <v>1</v>
      </c>
      <c r="AZ30" s="86">
        <f t="shared" si="25"/>
        <v>1</v>
      </c>
      <c r="BA30" s="86">
        <f t="shared" si="26"/>
        <v>1</v>
      </c>
      <c r="BB30" s="86">
        <f t="shared" si="27"/>
        <v>1</v>
      </c>
      <c r="BC30" s="86">
        <f t="shared" si="28"/>
        <v>1</v>
      </c>
      <c r="BD30" s="86">
        <f t="shared" si="29"/>
        <v>1</v>
      </c>
      <c r="BE30" s="86">
        <f t="shared" si="30"/>
        <v>1</v>
      </c>
      <c r="BF30" s="86">
        <f t="shared" si="31"/>
        <v>1</v>
      </c>
      <c r="BG30" s="86">
        <f t="shared" si="32"/>
        <v>1</v>
      </c>
      <c r="BH30" s="86">
        <f t="shared" si="33"/>
        <v>1</v>
      </c>
      <c r="BI30" s="86">
        <f t="shared" si="34"/>
        <v>1</v>
      </c>
      <c r="BJ30" s="85">
        <f t="shared" si="35"/>
        <v>1</v>
      </c>
      <c r="BK30" s="86">
        <f t="shared" si="36"/>
        <v>1</v>
      </c>
      <c r="BL30" s="86">
        <f t="shared" si="37"/>
        <v>1</v>
      </c>
      <c r="BM30" s="86">
        <f t="shared" si="38"/>
        <v>1</v>
      </c>
      <c r="BN30" s="86">
        <f t="shared" si="39"/>
        <v>1</v>
      </c>
      <c r="BO30" s="86">
        <f t="shared" si="40"/>
        <v>1</v>
      </c>
      <c r="BP30" s="86">
        <f t="shared" si="41"/>
        <v>1</v>
      </c>
      <c r="BQ30" s="86">
        <f t="shared" si="42"/>
        <v>1</v>
      </c>
      <c r="BR30" s="86">
        <f t="shared" si="43"/>
        <v>1</v>
      </c>
      <c r="BS30" s="86">
        <f t="shared" si="44"/>
        <v>1</v>
      </c>
      <c r="BT30" s="86">
        <f t="shared" si="45"/>
        <v>1</v>
      </c>
      <c r="BU30" s="86">
        <f t="shared" si="46"/>
        <v>1</v>
      </c>
      <c r="BV30" s="86">
        <f t="shared" si="47"/>
        <v>1</v>
      </c>
      <c r="BW30" s="86">
        <f t="shared" si="48"/>
        <v>1</v>
      </c>
      <c r="BX30" s="86">
        <f t="shared" si="49"/>
        <v>1</v>
      </c>
      <c r="BY30" s="9"/>
      <c r="BZ30" s="86">
        <f t="shared" si="50"/>
        <v>4</v>
      </c>
      <c r="CA30" s="86">
        <f t="shared" si="51"/>
        <v>0</v>
      </c>
      <c r="CB30" s="9"/>
      <c r="CC30" s="86">
        <f t="shared" si="52"/>
        <v>0</v>
      </c>
      <c r="CD30" s="91">
        <f t="shared" si="53"/>
        <v>0</v>
      </c>
      <c r="CE30" s="86">
        <f t="shared" si="54"/>
        <v>4</v>
      </c>
      <c r="CF30" s="86">
        <f t="shared" si="55"/>
        <v>3</v>
      </c>
      <c r="CG30"/>
      <c r="CH30" s="86">
        <f t="shared" si="56"/>
        <v>2</v>
      </c>
      <c r="CI30" s="86">
        <f t="shared" si="57"/>
        <v>2</v>
      </c>
      <c r="CJ30" s="86">
        <f t="shared" si="58"/>
        <v>2</v>
      </c>
      <c r="CK30" s="86">
        <f t="shared" si="59"/>
        <v>0</v>
      </c>
      <c r="CL30"/>
      <c r="CM30" s="86">
        <f t="shared" si="60"/>
        <v>4</v>
      </c>
      <c r="CN30" s="86">
        <f t="shared" si="61"/>
        <v>4</v>
      </c>
      <c r="CO30"/>
      <c r="CP30" s="86">
        <f t="shared" si="62"/>
        <v>0</v>
      </c>
      <c r="CQ30" s="86">
        <f t="shared" si="63"/>
        <v>0</v>
      </c>
      <c r="CR30" s="86">
        <f t="shared" si="64"/>
        <v>2</v>
      </c>
      <c r="CS30" s="86">
        <f t="shared" si="65"/>
        <v>3</v>
      </c>
      <c r="CT30" s="86"/>
      <c r="CU30" s="86">
        <f t="shared" si="66"/>
        <v>2</v>
      </c>
      <c r="CV30" s="86">
        <f t="shared" si="67"/>
        <v>2</v>
      </c>
      <c r="CW30" s="86">
        <f t="shared" si="68"/>
        <v>0</v>
      </c>
      <c r="CX30" s="86">
        <f t="shared" si="69"/>
        <v>2</v>
      </c>
      <c r="CY30" s="86">
        <f t="shared" si="70"/>
        <v>4</v>
      </c>
    </row>
    <row r="31" spans="1:104" s="30" customFormat="1" ht="18.75">
      <c r="A31" s="38">
        <v>22</v>
      </c>
      <c r="B31" s="35" t="s">
        <v>112</v>
      </c>
      <c r="C31" s="35" t="s">
        <v>113</v>
      </c>
      <c r="D31" s="38" t="s">
        <v>114</v>
      </c>
      <c r="E31" s="36">
        <f t="shared" si="9"/>
        <v>10.125</v>
      </c>
      <c r="F31" s="39">
        <f t="shared" si="10"/>
        <v>8</v>
      </c>
      <c r="G31" s="88">
        <v>10.25</v>
      </c>
      <c r="H31" s="88">
        <v>10</v>
      </c>
      <c r="I31" s="45">
        <f t="shared" si="0"/>
        <v>10.214285714285714</v>
      </c>
      <c r="J31" s="39">
        <f t="shared" si="1"/>
        <v>14</v>
      </c>
      <c r="K31" s="89">
        <v>10.5</v>
      </c>
      <c r="L31" s="89">
        <v>10</v>
      </c>
      <c r="M31" s="89">
        <v>9.5</v>
      </c>
      <c r="N31" s="89">
        <v>11</v>
      </c>
      <c r="O31" s="36">
        <f t="shared" si="2"/>
        <v>10.2075</v>
      </c>
      <c r="P31" s="40">
        <f t="shared" si="3"/>
        <v>8</v>
      </c>
      <c r="Q31" s="90">
        <v>11</v>
      </c>
      <c r="R31" s="90">
        <v>9</v>
      </c>
      <c r="S31" s="90">
        <v>10.33</v>
      </c>
      <c r="T31" s="90">
        <v>10.5</v>
      </c>
      <c r="U31" s="51">
        <f t="shared" si="4"/>
        <v>30</v>
      </c>
      <c r="V31" s="49">
        <f t="shared" si="5"/>
        <v>10.19</v>
      </c>
      <c r="W31" s="45">
        <f t="shared" si="11"/>
        <v>8.2899999999999991</v>
      </c>
      <c r="X31" s="39">
        <f t="shared" si="71"/>
        <v>0</v>
      </c>
      <c r="Y31" s="90">
        <v>7.25</v>
      </c>
      <c r="Z31" s="90">
        <v>9.33</v>
      </c>
      <c r="AA31" s="36">
        <f t="shared" si="13"/>
        <v>10.25</v>
      </c>
      <c r="AB31" s="39">
        <f t="shared" si="72"/>
        <v>10</v>
      </c>
      <c r="AC31" s="90">
        <v>7.5</v>
      </c>
      <c r="AD31" s="90">
        <v>8</v>
      </c>
      <c r="AE31" s="90">
        <v>12.5</v>
      </c>
      <c r="AF31" s="90">
        <v>13</v>
      </c>
      <c r="AG31" s="46">
        <f t="shared" si="15"/>
        <v>11.138333333333334</v>
      </c>
      <c r="AH31" s="92">
        <f t="shared" si="73"/>
        <v>12</v>
      </c>
      <c r="AI31" s="90">
        <v>11.5</v>
      </c>
      <c r="AJ31" s="90">
        <v>11.5</v>
      </c>
      <c r="AK31" s="90">
        <v>10.83</v>
      </c>
      <c r="AL31" s="90">
        <v>5</v>
      </c>
      <c r="AM31" s="90">
        <v>14</v>
      </c>
      <c r="AN31" s="93">
        <f t="shared" ref="AN31:AN49" si="74">IF(AO31&gt;=10,30,SUM(X31+AB31+AH31))</f>
        <v>30</v>
      </c>
      <c r="AO31" s="43">
        <f t="shared" si="17"/>
        <v>10.09</v>
      </c>
      <c r="AP31" s="51">
        <f t="shared" ref="AP31:AP49" si="75">IF(AQ31&gt;=10,60,SUM(U31+AN31))</f>
        <v>60</v>
      </c>
      <c r="AQ31" s="52">
        <f t="shared" ref="AQ31:AQ49" si="76">(V31+AO31)/2</f>
        <v>10.14</v>
      </c>
      <c r="AR31" s="40" t="str">
        <f t="shared" si="18"/>
        <v>Admis</v>
      </c>
      <c r="AS31" s="54">
        <f t="shared" si="19"/>
        <v>60</v>
      </c>
      <c r="AT31" s="54">
        <f t="shared" si="20"/>
        <v>180</v>
      </c>
      <c r="AU31" s="56"/>
      <c r="AV31" s="85">
        <f t="shared" si="21"/>
        <v>1</v>
      </c>
      <c r="AW31" s="86">
        <f t="shared" si="22"/>
        <v>1</v>
      </c>
      <c r="AX31" s="86">
        <f t="shared" si="23"/>
        <v>1</v>
      </c>
      <c r="AY31" s="86">
        <f t="shared" si="24"/>
        <v>1</v>
      </c>
      <c r="AZ31" s="86">
        <f t="shared" si="25"/>
        <v>1</v>
      </c>
      <c r="BA31" s="86">
        <f t="shared" si="26"/>
        <v>1</v>
      </c>
      <c r="BB31" s="86">
        <f t="shared" si="27"/>
        <v>1</v>
      </c>
      <c r="BC31" s="86">
        <f t="shared" si="28"/>
        <v>1</v>
      </c>
      <c r="BD31" s="86">
        <f t="shared" si="29"/>
        <v>1</v>
      </c>
      <c r="BE31" s="86">
        <f t="shared" si="30"/>
        <v>1</v>
      </c>
      <c r="BF31" s="86">
        <f t="shared" si="31"/>
        <v>1</v>
      </c>
      <c r="BG31" s="86">
        <f t="shared" si="32"/>
        <v>1</v>
      </c>
      <c r="BH31" s="86">
        <f t="shared" si="33"/>
        <v>1</v>
      </c>
      <c r="BI31" s="86">
        <f t="shared" si="34"/>
        <v>1</v>
      </c>
      <c r="BJ31" s="85">
        <f t="shared" si="35"/>
        <v>1</v>
      </c>
      <c r="BK31" s="86">
        <f t="shared" si="36"/>
        <v>1</v>
      </c>
      <c r="BL31" s="86">
        <f t="shared" si="37"/>
        <v>1</v>
      </c>
      <c r="BM31" s="86">
        <f t="shared" si="38"/>
        <v>1</v>
      </c>
      <c r="BN31" s="86">
        <f t="shared" si="39"/>
        <v>1</v>
      </c>
      <c r="BO31" s="86">
        <f t="shared" si="40"/>
        <v>1</v>
      </c>
      <c r="BP31" s="86">
        <f t="shared" si="41"/>
        <v>1</v>
      </c>
      <c r="BQ31" s="86">
        <f t="shared" si="42"/>
        <v>1</v>
      </c>
      <c r="BR31" s="86">
        <f t="shared" si="43"/>
        <v>1</v>
      </c>
      <c r="BS31" s="86">
        <f t="shared" si="44"/>
        <v>1</v>
      </c>
      <c r="BT31" s="86">
        <f t="shared" si="45"/>
        <v>1</v>
      </c>
      <c r="BU31" s="86">
        <f t="shared" si="46"/>
        <v>1</v>
      </c>
      <c r="BV31" s="86">
        <f t="shared" si="47"/>
        <v>1</v>
      </c>
      <c r="BW31" s="86">
        <f t="shared" si="48"/>
        <v>1</v>
      </c>
      <c r="BX31" s="86">
        <f t="shared" si="49"/>
        <v>1</v>
      </c>
      <c r="BY31" s="9"/>
      <c r="BZ31" s="86">
        <f t="shared" si="50"/>
        <v>4</v>
      </c>
      <c r="CA31" s="86">
        <f t="shared" si="51"/>
        <v>4</v>
      </c>
      <c r="CB31" s="9"/>
      <c r="CC31" s="86">
        <f t="shared" si="52"/>
        <v>4</v>
      </c>
      <c r="CD31" s="91">
        <f t="shared" si="53"/>
        <v>0</v>
      </c>
      <c r="CE31" s="86">
        <f t="shared" si="54"/>
        <v>0</v>
      </c>
      <c r="CF31" s="86">
        <f t="shared" si="55"/>
        <v>3</v>
      </c>
      <c r="CG31"/>
      <c r="CH31" s="86">
        <f t="shared" si="56"/>
        <v>2</v>
      </c>
      <c r="CI31" s="86">
        <f t="shared" si="57"/>
        <v>0</v>
      </c>
      <c r="CJ31" s="86">
        <f t="shared" si="58"/>
        <v>2</v>
      </c>
      <c r="CK31" s="86">
        <f t="shared" si="59"/>
        <v>2</v>
      </c>
      <c r="CL31"/>
      <c r="CM31" s="86">
        <f t="shared" si="60"/>
        <v>0</v>
      </c>
      <c r="CN31" s="86">
        <f t="shared" si="61"/>
        <v>0</v>
      </c>
      <c r="CO31"/>
      <c r="CP31" s="86">
        <f t="shared" si="62"/>
        <v>0</v>
      </c>
      <c r="CQ31" s="86">
        <f t="shared" si="63"/>
        <v>0</v>
      </c>
      <c r="CR31" s="86">
        <f t="shared" si="64"/>
        <v>2</v>
      </c>
      <c r="CS31" s="86">
        <f t="shared" si="65"/>
        <v>3</v>
      </c>
      <c r="CT31" s="86"/>
      <c r="CU31" s="86">
        <f t="shared" si="66"/>
        <v>2</v>
      </c>
      <c r="CV31" s="86">
        <f t="shared" si="67"/>
        <v>2</v>
      </c>
      <c r="CW31" s="86">
        <f t="shared" si="68"/>
        <v>2</v>
      </c>
      <c r="CX31" s="86">
        <f t="shared" si="69"/>
        <v>0</v>
      </c>
      <c r="CY31" s="86">
        <f t="shared" si="70"/>
        <v>4</v>
      </c>
    </row>
    <row r="32" spans="1:104" s="30" customFormat="1" ht="18.75">
      <c r="A32" s="38">
        <v>23</v>
      </c>
      <c r="B32" s="35" t="s">
        <v>115</v>
      </c>
      <c r="C32" s="35" t="s">
        <v>116</v>
      </c>
      <c r="D32" s="38" t="s">
        <v>117</v>
      </c>
      <c r="E32" s="36">
        <f t="shared" ref="E32:E49" si="77">((G32*4)+(H32*4))/8</f>
        <v>12.25</v>
      </c>
      <c r="F32" s="39">
        <f t="shared" ref="F32:F49" si="78">IF(E32&gt;=10,8,SUM(IF(G32&gt;=10,4,0),IF(H32&gt;=10,4,0)))</f>
        <v>8</v>
      </c>
      <c r="G32" s="88">
        <v>12.5</v>
      </c>
      <c r="H32" s="88">
        <v>12</v>
      </c>
      <c r="I32" s="45">
        <f t="shared" ref="I32:I49" si="79">((K32*4)+(L32*3)+(M32*4)+(N32*3))/14</f>
        <v>8.7857142857142865</v>
      </c>
      <c r="J32" s="39">
        <f t="shared" ref="J32:J49" si="80">IF(I32&gt;=10,14,SUM(IF(K32&gt;=10,4,0),IF(L32&gt;=10,3,0),IF(M32&gt;=10,4,0),IF( N32&gt;=10,3,0)))</f>
        <v>6</v>
      </c>
      <c r="K32" s="89">
        <v>7</v>
      </c>
      <c r="L32" s="89">
        <v>11</v>
      </c>
      <c r="M32" s="89">
        <v>8</v>
      </c>
      <c r="N32" s="89">
        <v>10</v>
      </c>
      <c r="O32" s="36">
        <f t="shared" ref="O32:O49" si="81">((Q32*2)+(R32*2)+(S32*2)+(T32*2))/8</f>
        <v>9.4574999999999996</v>
      </c>
      <c r="P32" s="40">
        <f t="shared" ref="P32:P49" si="82">IF(O32&gt;=10,8,SUM(IF(Q32&gt;=10,2,0),IF(R32&gt;=10,2,0),IF(S32&gt;=10,2,0),IF( T32&gt;=10,2,0)))</f>
        <v>4</v>
      </c>
      <c r="Q32" s="90">
        <v>11</v>
      </c>
      <c r="R32" s="90">
        <v>7</v>
      </c>
      <c r="S32" s="90">
        <v>10.83</v>
      </c>
      <c r="T32" s="90">
        <v>9</v>
      </c>
      <c r="U32" s="51">
        <f t="shared" ref="U32:U49" si="83">IF(V32&gt;=10,30,SUM(F32+J32+P32))</f>
        <v>18</v>
      </c>
      <c r="V32" s="49">
        <f t="shared" ref="V32:V49" si="84">ROUNDUP(((E32*8)+(I32*14)+(O32*8))/30,2)</f>
        <v>9.89</v>
      </c>
      <c r="W32" s="45">
        <f t="shared" ref="W32:W49" si="85">((Y32*4)+(Z32*4))/8</f>
        <v>10.914999999999999</v>
      </c>
      <c r="X32" s="39">
        <f t="shared" si="71"/>
        <v>8</v>
      </c>
      <c r="Y32" s="90">
        <v>11.5</v>
      </c>
      <c r="Z32" s="90">
        <v>10.33</v>
      </c>
      <c r="AA32" s="36">
        <f t="shared" ref="AA32:AA49" si="86">((AC32*3)+(AD32*2)+(AE32*2)+(AF32*3))/10</f>
        <v>7.85</v>
      </c>
      <c r="AB32" s="39">
        <f t="shared" si="72"/>
        <v>5</v>
      </c>
      <c r="AC32" s="90">
        <v>4</v>
      </c>
      <c r="AD32" s="90">
        <v>10.5</v>
      </c>
      <c r="AE32" s="90">
        <v>4</v>
      </c>
      <c r="AF32" s="90">
        <v>12.5</v>
      </c>
      <c r="AG32" s="46">
        <f t="shared" ref="AG32:AG49" si="87">((AI32*2)+(AJ32*2)+(AK32*2)+(AL32*2)+(AM32*4))/12</f>
        <v>11.583333333333334</v>
      </c>
      <c r="AH32" s="92">
        <f t="shared" si="73"/>
        <v>12</v>
      </c>
      <c r="AI32" s="90">
        <v>12</v>
      </c>
      <c r="AJ32" s="90">
        <v>13.5</v>
      </c>
      <c r="AK32" s="90">
        <v>10</v>
      </c>
      <c r="AL32" s="90">
        <v>12</v>
      </c>
      <c r="AM32" s="90">
        <v>11</v>
      </c>
      <c r="AN32" s="93">
        <f t="shared" si="74"/>
        <v>30</v>
      </c>
      <c r="AO32" s="43">
        <f t="shared" ref="AO32:AO49" si="88">ROUNDUP(((W32*8)+(AA32*10)+(AG32*12))/30,2)</f>
        <v>10.17</v>
      </c>
      <c r="AP32" s="51">
        <f t="shared" si="75"/>
        <v>60</v>
      </c>
      <c r="AQ32" s="52">
        <f t="shared" si="76"/>
        <v>10.030000000000001</v>
      </c>
      <c r="AR32" s="40" t="str">
        <f t="shared" si="18"/>
        <v>Admis</v>
      </c>
      <c r="AS32" s="54">
        <f t="shared" ref="AS32:AS49" si="89">IF(AQ32&gt;=10,60,SUM(U32+AN32))</f>
        <v>60</v>
      </c>
      <c r="AT32" s="54">
        <f t="shared" si="20"/>
        <v>180</v>
      </c>
      <c r="AU32" s="56"/>
      <c r="AV32" s="85">
        <f t="shared" si="21"/>
        <v>1</v>
      </c>
      <c r="AW32" s="86">
        <f t="shared" ref="AW32:AW49" si="90">IF(E32&gt;=10,1,IF((E32&lt;10)*(V32&gt;=10),1,IF((E32&lt;10)*(AQ32&gt;=10),1,IF((E32&lt;10)*(V32&lt;10)*(AQ32&lt;10),2))))</f>
        <v>1</v>
      </c>
      <c r="AX32" s="86">
        <f t="shared" ref="AX32:AX49" si="91">IF(E32&gt;=10,1,IF(G32&gt;=10,1,IF(V32&gt;=10,1,IF(AQ32&gt;=10,1,IF((V32&lt;10)*(G32&lt;10)*(E32&lt;10)*(AQ32&lt;10),2)))))</f>
        <v>1</v>
      </c>
      <c r="AY32" s="86">
        <f t="shared" ref="AY32:AY49" si="92">IF(E32&gt;=10,1,IF(H32&gt;=10,1,IF(V32&gt;=10,1,IF(AQ32&gt;=10,1,IF((V32&lt;10)*(H32&lt;10)*(E32&lt;10)*(AQ32&lt;10),2)))))</f>
        <v>1</v>
      </c>
      <c r="AZ32" s="86">
        <f t="shared" ref="AZ32:AZ49" si="93">IF(I32&gt;=10,1,IF((I32&lt;10)*(V32&gt;=10),1,IF((I32&lt;10)*(AQ32&gt;=10),1,IF((I32&lt;10)*(V32&lt;10)*(AQ32&lt;10),2))))</f>
        <v>1</v>
      </c>
      <c r="BA32" s="86">
        <f t="shared" ref="BA32:BA49" si="94">IF(I32&gt;=10,1,IF(K32&gt;=10,1,IF(V32&gt;=10,1,IF(AQ32&gt;=10,1,IF((V32&lt;10)*(K32&lt;10)*(I32&lt;10)*(AQ32&lt;10),2)))))</f>
        <v>1</v>
      </c>
      <c r="BB32" s="86">
        <f t="shared" ref="BB32:BB49" si="95">IF(I32&gt;=10,1,IF(L32&gt;=10,1,IF(V32&gt;=10,1,IF(AQ32&gt;=10,1,IF((V32&lt;10)*(L32&lt;10)*(I32&lt;10)*(AQ32&lt;10),2)))))</f>
        <v>1</v>
      </c>
      <c r="BC32" s="86">
        <f t="shared" ref="BC32:BC49" si="96">IF(I32&gt;=10,1,IF(M32&gt;=10,1,IF(V32&gt;=10,1,IF(AQ32&gt;=10,1,IF((V32&lt;10)*(M32&lt;10)*(I32&lt;10)*(AQ32&lt;10),2)))))</f>
        <v>1</v>
      </c>
      <c r="BD32" s="86">
        <f t="shared" ref="BD32:BD49" si="97">IF(I32&gt;=10,1,IF(N32&gt;=10,1,IF(V32&gt;=10,1,IF(AQ32&gt;=10,1,IF((V32&lt;10)*(N32&lt;10)*(I32&lt;10)*(AQ32&lt;10),2)))))</f>
        <v>1</v>
      </c>
      <c r="BE32" s="86">
        <f t="shared" ref="BE32:BE49" si="98">IF(O32&gt;=10,1,IF((O32&lt;10)*(V32&gt;=10),1,IF((O32&lt;10)*(AQ32&gt;=10),1,IF((O32&lt;10)*(V32&lt;10)*(AQ32&lt;10),2))))</f>
        <v>1</v>
      </c>
      <c r="BF32" s="86">
        <f t="shared" ref="BF32:BF49" si="99">IF(O32&gt;=10,1,IF(Q32&gt;=10,1,IF(V32&gt;=10,1,IF(AQ32&gt;=10,1,IF((V32&lt;10)*(Q32&lt;10)*(O32&lt;10)*(AQ32&lt;10),2)))))</f>
        <v>1</v>
      </c>
      <c r="BG32" s="86">
        <f t="shared" ref="BG32:BG49" si="100">IF(O32&gt;=10,1,IF(R32&gt;=10,1,IF(V32&gt;=10,1,IF(AQ32&gt;=10,1,IF((V32&lt;10)*(R32&lt;10)*(O32&lt;10)*(AQ32&lt;10),2)))))</f>
        <v>1</v>
      </c>
      <c r="BH32" s="86">
        <f t="shared" ref="BH32:BH49" si="101">IF(O32&gt;=10,1,IF(S32&gt;=10,1,IF(V32&gt;=10,1,IF(AQ32&gt;=10,1,IF((V32&lt;10)*(S32&lt;10)*(O32&lt;10)*(AQ32&lt;10),2)))))</f>
        <v>1</v>
      </c>
      <c r="BI32" s="86">
        <f t="shared" ref="BI32:BI49" si="102">IF(O32&gt;=10,1,IF(T32&gt;=10,1,IF(V32&gt;=10,1,IF(AQ32&gt;=10,1,IF((V32&lt;10)*(T32&lt;10)*(O32&lt;10)*(AQ32&lt;10),2)))))</f>
        <v>1</v>
      </c>
      <c r="BJ32" s="85">
        <f t="shared" ref="BJ32:BJ49" si="103">IF(AO32&gt;=10,1,IF(AQ32&gt;=10,1,IF((AO32&lt;10)*(AQ32&lt;10),2)))</f>
        <v>1</v>
      </c>
      <c r="BK32" s="86">
        <f t="shared" ref="BK32:BK49" si="104">IF(W32&gt;=10,1,IF((W32&lt;10)*(AO32&gt;=10),1,IF((W32&lt;10)*(AQ32&gt;=10),1,IF((W32&lt;10)*(AO32&lt;10)*(AQ32&lt;10),2))))</f>
        <v>1</v>
      </c>
      <c r="BL32" s="86">
        <f t="shared" ref="BL32:BL49" si="105">IF(W32&gt;=10,1,IF(Y32&gt;=10,1,IF(AO32&gt;=10,1,IF(AQ32&gt;=10,1,IF((AO32&lt;10)*(Y32&lt;10)*(W32&lt;10)*(AQ32&lt;10),2)))))</f>
        <v>1</v>
      </c>
      <c r="BM32" s="86">
        <f t="shared" ref="BM32:BM49" si="106">IF(W32&gt;=10,1,IF(Z32&gt;=10,1,IF(AO32&gt;=10,1,IF(AQ32&gt;=10,1,IF((AO32&lt;10)*(Z32&lt;10)*(W32&lt;10)*(AQ32&lt;10),2)))))</f>
        <v>1</v>
      </c>
      <c r="BN32" s="86">
        <f t="shared" ref="BN32:BN49" si="107">IF(AA32&gt;=10,1,IF((AA32&lt;10)*(AO32&gt;=10),1,IF((AA32&lt;10)*(AQ32&gt;=10),1,IF((AA32&lt;10)*(AO32&lt;10)*(AQ32&lt;10),2))))</f>
        <v>1</v>
      </c>
      <c r="BO32" s="86">
        <f t="shared" ref="BO32:BO49" si="108">IF(AA32&gt;=10,1,IF(AC32&gt;=10,1,IF(AO32&gt;=10,1,IF(AQ32&gt;=10,1,IF((AO32&lt;10)*(AC32&lt;10)*(AA32&lt;10)*(AQ32&lt;10),2)))))</f>
        <v>1</v>
      </c>
      <c r="BP32" s="86">
        <f t="shared" ref="BP32:BP49" si="109">IF(AA32&gt;=10,1,IF(AD32&gt;=10,1,IF(AO32&gt;=10,1,IF(AQ32&gt;=10,1,IF((AO32&lt;10)*(AD32&lt;10)*(AA32&lt;10)*(AQ32&lt;10),2)))))</f>
        <v>1</v>
      </c>
      <c r="BQ32" s="86">
        <f t="shared" ref="BQ32:BQ49" si="110">IF(AA32&gt;=10,1,IF(AE32&gt;=10,1,IF(AO32&gt;=10,1,IF(AQ32&gt;=10,1,IF((AO32)*(AE32&lt;10)*(AA32&lt;10)*(AQ32&lt;10),2)))))</f>
        <v>1</v>
      </c>
      <c r="BR32" s="86">
        <f t="shared" ref="BR32:BR49" si="111">IF(AA32&gt;=10,1,IF(AF32&gt;=10,1,IF(AO32&gt;=10,1,IF(AQ32&gt;=10,1,IF((AO32)*(AF32&lt;10)*(AA32&lt;10)*(AQ32&lt;10),2)))))</f>
        <v>1</v>
      </c>
      <c r="BS32" s="86">
        <f t="shared" ref="BS32:BS49" si="112">IF(AG32&gt;=10,1,IF((AG32&lt;10)*(AO32&gt;=10),1,IF((AG32&lt;10)*(AQ32&gt;=10),1,IF((AG32&lt;10)*(AO32&lt;10)*(AQ32&lt;10),2))))</f>
        <v>1</v>
      </c>
      <c r="BT32" s="86">
        <f t="shared" ref="BT32:BT49" si="113">IF(AG32&gt;=10,1,IF(AI32&gt;=10,1,IF(AO32&gt;=10,1,IF(AQ32&gt;=10,1,IF((AO32)*(AI32&lt;10)*(AG32&lt;10)*(AQ32&lt;10),2)))))</f>
        <v>1</v>
      </c>
      <c r="BU32" s="86">
        <f t="shared" ref="BU32:BU49" si="114">IF(AG32&gt;=10,1,IF(AJ32&gt;=10,1,IF(AO32&gt;=10,1,IF(AQ32&gt;=10,1,IF((AO32)*(AJ32&lt;10)*(AG32&lt;10)*(AQ32&lt;10),2)))))</f>
        <v>1</v>
      </c>
      <c r="BV32" s="86">
        <f t="shared" ref="BV32:BV49" si="115">IF(AG32&gt;=10,1,IF(AK32&gt;=10,1,IF(AO32&gt;=10,1,IF(AQ32&gt;=10,1,IF((AO32)*(AK32&lt;10)*(AG32&lt;10)*(AQ32&lt;10),2)))))</f>
        <v>1</v>
      </c>
      <c r="BW32" s="86">
        <f t="shared" ref="BW32:BW49" si="116">IF(AG32&gt;=10,1,IF(AL32&gt;=10,1,IF(AO32&gt;=10,1,IF(AQ32&gt;=10,1,IF((AO32)*(AL32&lt;10)*(AG32&lt;10)*(AQ32&lt;10),2)))))</f>
        <v>1</v>
      </c>
      <c r="BX32" s="86">
        <f t="shared" ref="BX32:BX49" si="117">IF(AG32&gt;=10,1,IF(AM32&gt;=10,1,IF(AO32&gt;=10,1,IF(AQ32&gt;=10,1,IF((AO32)*(AM32&lt;10)*(AG32&lt;10)*(AQ32&lt;10),2)))))</f>
        <v>1</v>
      </c>
      <c r="BY32" s="9"/>
      <c r="BZ32" s="86">
        <f t="shared" si="50"/>
        <v>4</v>
      </c>
      <c r="CA32" s="86">
        <f t="shared" ref="CA32:CA49" si="118">IF(H32&gt;=10,4,0)</f>
        <v>4</v>
      </c>
      <c r="CB32" s="9"/>
      <c r="CC32" s="86">
        <f t="shared" ref="CC32:CC49" si="119">IF(K32&gt;=10,4,0)</f>
        <v>0</v>
      </c>
      <c r="CD32" s="91">
        <f t="shared" ref="CD32:CD49" si="120">IF(AD32&gt;=10,3,0)</f>
        <v>3</v>
      </c>
      <c r="CE32" s="86">
        <f t="shared" ref="CE32:CE49" si="121">IF(M32&gt;=10,4,0)</f>
        <v>0</v>
      </c>
      <c r="CF32" s="86">
        <f t="shared" ref="CF32:CF49" si="122">IF(N32&gt;=10,3,0)</f>
        <v>3</v>
      </c>
      <c r="CG32"/>
      <c r="CH32" s="86">
        <f t="shared" ref="CH32:CH49" si="123">IF(Q32&gt;=10,2,0)</f>
        <v>2</v>
      </c>
      <c r="CI32" s="86">
        <f t="shared" ref="CI32:CI49" si="124">IF(R32&gt;=10,2,0)</f>
        <v>0</v>
      </c>
      <c r="CJ32" s="86">
        <f t="shared" ref="CJ32:CJ49" si="125">IF(S32&gt;=10,2,0)</f>
        <v>2</v>
      </c>
      <c r="CK32" s="86">
        <f t="shared" ref="CK32:CK49" si="126">IF(T32&gt;=10,2,0)</f>
        <v>0</v>
      </c>
      <c r="CL32"/>
      <c r="CM32" s="86">
        <f t="shared" ref="CM32:CM49" si="127">IF(Y32&gt;=10,4,0)</f>
        <v>4</v>
      </c>
      <c r="CN32" s="86">
        <f t="shared" ref="CN32:CN49" si="128">IF(Z32&gt;=10,4,0)</f>
        <v>4</v>
      </c>
      <c r="CO32"/>
      <c r="CP32" s="86">
        <f t="shared" ref="CP32:CP49" si="129">IF(AC32&gt;=10,3,0)</f>
        <v>0</v>
      </c>
      <c r="CQ32" s="86">
        <f t="shared" ref="CQ32:CQ49" si="130">IF(AD32&gt;=10,2,0)</f>
        <v>2</v>
      </c>
      <c r="CR32" s="86">
        <f t="shared" ref="CR32:CR49" si="131">IF(AE32&gt;=10,2,0)</f>
        <v>0</v>
      </c>
      <c r="CS32" s="86">
        <f t="shared" ref="CS32:CS49" si="132">IF(AF32&gt;=10,3,0)</f>
        <v>3</v>
      </c>
      <c r="CT32" s="86"/>
      <c r="CU32" s="86">
        <f t="shared" ref="CU32:CU49" si="133">IF(AI32&gt;=10,2,0)</f>
        <v>2</v>
      </c>
      <c r="CV32" s="86">
        <f t="shared" ref="CV32:CV49" si="134">IF(AJ32&gt;=10,2,0)</f>
        <v>2</v>
      </c>
      <c r="CW32" s="86">
        <f t="shared" ref="CW32:CW49" si="135">IF(AK32&gt;=10,2,0)</f>
        <v>2</v>
      </c>
      <c r="CX32" s="86">
        <f t="shared" ref="CX32:CX49" si="136">IF(AL32&gt;=10,2,0)</f>
        <v>2</v>
      </c>
      <c r="CY32" s="86">
        <f t="shared" ref="CY32:CY49" si="137">IF(AM32&gt;=10,4,0)</f>
        <v>4</v>
      </c>
    </row>
    <row r="33" spans="1:103" s="30" customFormat="1" ht="18.75">
      <c r="A33" s="38">
        <v>24</v>
      </c>
      <c r="B33" s="35" t="s">
        <v>118</v>
      </c>
      <c r="C33" s="35" t="s">
        <v>119</v>
      </c>
      <c r="D33" s="38" t="s">
        <v>120</v>
      </c>
      <c r="E33" s="36">
        <f t="shared" si="77"/>
        <v>11.835000000000001</v>
      </c>
      <c r="F33" s="39">
        <f t="shared" si="78"/>
        <v>8</v>
      </c>
      <c r="G33" s="88">
        <v>15</v>
      </c>
      <c r="H33" s="88">
        <v>8.67</v>
      </c>
      <c r="I33" s="45">
        <f t="shared" si="79"/>
        <v>12.714285714285714</v>
      </c>
      <c r="J33" s="39">
        <f t="shared" si="80"/>
        <v>14</v>
      </c>
      <c r="K33" s="89">
        <v>10.5</v>
      </c>
      <c r="L33" s="89">
        <v>14</v>
      </c>
      <c r="M33" s="89">
        <v>16</v>
      </c>
      <c r="N33" s="89">
        <v>10</v>
      </c>
      <c r="O33" s="36">
        <f t="shared" si="81"/>
        <v>12.4175</v>
      </c>
      <c r="P33" s="40">
        <f t="shared" si="82"/>
        <v>8</v>
      </c>
      <c r="Q33" s="90">
        <v>13</v>
      </c>
      <c r="R33" s="90">
        <v>16</v>
      </c>
      <c r="S33" s="90">
        <v>10.67</v>
      </c>
      <c r="T33" s="90">
        <v>10</v>
      </c>
      <c r="U33" s="51">
        <f t="shared" si="83"/>
        <v>30</v>
      </c>
      <c r="V33" s="49">
        <f t="shared" si="84"/>
        <v>12.41</v>
      </c>
      <c r="W33" s="45">
        <f t="shared" si="85"/>
        <v>11.835000000000001</v>
      </c>
      <c r="X33" s="39">
        <f t="shared" si="71"/>
        <v>8</v>
      </c>
      <c r="Y33" s="90">
        <v>19</v>
      </c>
      <c r="Z33" s="90">
        <v>4.67</v>
      </c>
      <c r="AA33" s="36">
        <f t="shared" si="86"/>
        <v>7.3</v>
      </c>
      <c r="AB33" s="39">
        <f t="shared" si="72"/>
        <v>5</v>
      </c>
      <c r="AC33" s="90">
        <v>0</v>
      </c>
      <c r="AD33" s="90">
        <v>13.5</v>
      </c>
      <c r="AE33" s="90">
        <v>5</v>
      </c>
      <c r="AF33" s="90">
        <v>12</v>
      </c>
      <c r="AG33" s="46">
        <f t="shared" si="87"/>
        <v>10.471666666666666</v>
      </c>
      <c r="AH33" s="92">
        <f t="shared" si="73"/>
        <v>12</v>
      </c>
      <c r="AI33" s="90">
        <v>9.5</v>
      </c>
      <c r="AJ33" s="90">
        <v>10.5</v>
      </c>
      <c r="AK33" s="90">
        <v>4.83</v>
      </c>
      <c r="AL33" s="90">
        <v>8</v>
      </c>
      <c r="AM33" s="90">
        <v>15</v>
      </c>
      <c r="AN33" s="93">
        <f t="shared" si="74"/>
        <v>25</v>
      </c>
      <c r="AO33" s="43">
        <f t="shared" si="88"/>
        <v>9.7799999999999994</v>
      </c>
      <c r="AP33" s="51">
        <f t="shared" si="75"/>
        <v>60</v>
      </c>
      <c r="AQ33" s="52">
        <f t="shared" si="76"/>
        <v>11.094999999999999</v>
      </c>
      <c r="AR33" s="40" t="str">
        <f t="shared" si="18"/>
        <v>Admis</v>
      </c>
      <c r="AS33" s="54">
        <f t="shared" si="89"/>
        <v>60</v>
      </c>
      <c r="AT33" s="54">
        <f t="shared" si="20"/>
        <v>180</v>
      </c>
      <c r="AU33" s="56"/>
      <c r="AV33" s="85">
        <f t="shared" ref="AV33:AV50" si="138">IF(V33&gt;=10,1,IF(AQ33&gt;=10,1,IF((V33&lt;10)*(AQ33&lt;10),2)))</f>
        <v>1</v>
      </c>
      <c r="AW33" s="86">
        <f t="shared" si="90"/>
        <v>1</v>
      </c>
      <c r="AX33" s="86">
        <f t="shared" si="91"/>
        <v>1</v>
      </c>
      <c r="AY33" s="86">
        <f t="shared" si="92"/>
        <v>1</v>
      </c>
      <c r="AZ33" s="86">
        <f t="shared" si="93"/>
        <v>1</v>
      </c>
      <c r="BA33" s="86">
        <f t="shared" si="94"/>
        <v>1</v>
      </c>
      <c r="BB33" s="86">
        <f t="shared" si="95"/>
        <v>1</v>
      </c>
      <c r="BC33" s="86">
        <f t="shared" si="96"/>
        <v>1</v>
      </c>
      <c r="BD33" s="86">
        <f t="shared" si="97"/>
        <v>1</v>
      </c>
      <c r="BE33" s="86">
        <f t="shared" si="98"/>
        <v>1</v>
      </c>
      <c r="BF33" s="86">
        <f t="shared" si="99"/>
        <v>1</v>
      </c>
      <c r="BG33" s="86">
        <f t="shared" si="100"/>
        <v>1</v>
      </c>
      <c r="BH33" s="86">
        <f t="shared" si="101"/>
        <v>1</v>
      </c>
      <c r="BI33" s="86">
        <f t="shared" si="102"/>
        <v>1</v>
      </c>
      <c r="BJ33" s="85">
        <f t="shared" si="103"/>
        <v>1</v>
      </c>
      <c r="BK33" s="86">
        <f t="shared" si="104"/>
        <v>1</v>
      </c>
      <c r="BL33" s="86">
        <f t="shared" si="105"/>
        <v>1</v>
      </c>
      <c r="BM33" s="86">
        <f t="shared" si="106"/>
        <v>1</v>
      </c>
      <c r="BN33" s="86">
        <f t="shared" si="107"/>
        <v>1</v>
      </c>
      <c r="BO33" s="86">
        <f t="shared" si="108"/>
        <v>1</v>
      </c>
      <c r="BP33" s="86">
        <f t="shared" si="109"/>
        <v>1</v>
      </c>
      <c r="BQ33" s="86">
        <f t="shared" si="110"/>
        <v>1</v>
      </c>
      <c r="BR33" s="86">
        <f t="shared" si="111"/>
        <v>1</v>
      </c>
      <c r="BS33" s="86">
        <f t="shared" si="112"/>
        <v>1</v>
      </c>
      <c r="BT33" s="86">
        <f t="shared" si="113"/>
        <v>1</v>
      </c>
      <c r="BU33" s="86">
        <f t="shared" si="114"/>
        <v>1</v>
      </c>
      <c r="BV33" s="86">
        <f t="shared" si="115"/>
        <v>1</v>
      </c>
      <c r="BW33" s="86">
        <f t="shared" si="116"/>
        <v>1</v>
      </c>
      <c r="BX33" s="86">
        <f t="shared" si="117"/>
        <v>1</v>
      </c>
      <c r="BY33" s="9"/>
      <c r="BZ33" s="86">
        <f t="shared" ref="BZ33:BZ50" si="139">IF(G33&gt;=10,4,0)</f>
        <v>4</v>
      </c>
      <c r="CA33" s="86">
        <f t="shared" si="118"/>
        <v>0</v>
      </c>
      <c r="CB33" s="9"/>
      <c r="CC33" s="86">
        <f t="shared" si="119"/>
        <v>4</v>
      </c>
      <c r="CD33" s="91">
        <f t="shared" si="120"/>
        <v>3</v>
      </c>
      <c r="CE33" s="86">
        <f t="shared" si="121"/>
        <v>4</v>
      </c>
      <c r="CF33" s="86">
        <f t="shared" si="122"/>
        <v>3</v>
      </c>
      <c r="CG33"/>
      <c r="CH33" s="86">
        <f t="shared" si="123"/>
        <v>2</v>
      </c>
      <c r="CI33" s="86">
        <f t="shared" si="124"/>
        <v>2</v>
      </c>
      <c r="CJ33" s="86">
        <f t="shared" si="125"/>
        <v>2</v>
      </c>
      <c r="CK33" s="86">
        <f t="shared" si="126"/>
        <v>2</v>
      </c>
      <c r="CL33"/>
      <c r="CM33" s="86">
        <f t="shared" si="127"/>
        <v>4</v>
      </c>
      <c r="CN33" s="86">
        <f t="shared" si="128"/>
        <v>0</v>
      </c>
      <c r="CO33"/>
      <c r="CP33" s="86">
        <f t="shared" si="129"/>
        <v>0</v>
      </c>
      <c r="CQ33" s="86">
        <f t="shared" si="130"/>
        <v>2</v>
      </c>
      <c r="CR33" s="86">
        <f t="shared" si="131"/>
        <v>0</v>
      </c>
      <c r="CS33" s="86">
        <f t="shared" si="132"/>
        <v>3</v>
      </c>
      <c r="CT33" s="86"/>
      <c r="CU33" s="86">
        <f t="shared" si="133"/>
        <v>0</v>
      </c>
      <c r="CV33" s="86">
        <f t="shared" si="134"/>
        <v>2</v>
      </c>
      <c r="CW33" s="86">
        <f t="shared" si="135"/>
        <v>0</v>
      </c>
      <c r="CX33" s="86">
        <f t="shared" si="136"/>
        <v>0</v>
      </c>
      <c r="CY33" s="86">
        <f t="shared" si="137"/>
        <v>4</v>
      </c>
    </row>
    <row r="34" spans="1:103" s="30" customFormat="1" ht="18.75">
      <c r="A34" s="38">
        <v>25</v>
      </c>
      <c r="B34" s="35" t="s">
        <v>121</v>
      </c>
      <c r="C34" s="35" t="s">
        <v>122</v>
      </c>
      <c r="D34" s="35" t="s">
        <v>48</v>
      </c>
      <c r="E34" s="36">
        <f t="shared" si="77"/>
        <v>13.71</v>
      </c>
      <c r="F34" s="39">
        <f t="shared" si="78"/>
        <v>8</v>
      </c>
      <c r="G34" s="88">
        <v>14.75</v>
      </c>
      <c r="H34" s="88">
        <v>12.67</v>
      </c>
      <c r="I34" s="45">
        <f t="shared" si="79"/>
        <v>12.071428571428571</v>
      </c>
      <c r="J34" s="39">
        <f t="shared" si="80"/>
        <v>14</v>
      </c>
      <c r="K34" s="89">
        <v>10</v>
      </c>
      <c r="L34" s="89">
        <v>13</v>
      </c>
      <c r="M34" s="89">
        <v>15</v>
      </c>
      <c r="N34" s="89">
        <v>10</v>
      </c>
      <c r="O34" s="36">
        <f t="shared" si="81"/>
        <v>10.75</v>
      </c>
      <c r="P34" s="40">
        <f t="shared" si="82"/>
        <v>8</v>
      </c>
      <c r="Q34" s="90">
        <v>14.5</v>
      </c>
      <c r="R34" s="90">
        <v>4.5</v>
      </c>
      <c r="S34" s="90">
        <v>11.5</v>
      </c>
      <c r="T34" s="90">
        <v>12.5</v>
      </c>
      <c r="U34" s="51">
        <f t="shared" si="83"/>
        <v>30</v>
      </c>
      <c r="V34" s="49">
        <f t="shared" si="84"/>
        <v>12.16</v>
      </c>
      <c r="W34" s="45">
        <f t="shared" si="85"/>
        <v>12.5</v>
      </c>
      <c r="X34" s="39">
        <f t="shared" si="71"/>
        <v>8</v>
      </c>
      <c r="Y34" s="90">
        <v>13</v>
      </c>
      <c r="Z34" s="90">
        <v>12</v>
      </c>
      <c r="AA34" s="36">
        <f t="shared" si="86"/>
        <v>4.9000000000000004</v>
      </c>
      <c r="AB34" s="39">
        <f t="shared" si="72"/>
        <v>0</v>
      </c>
      <c r="AC34" s="90">
        <v>8</v>
      </c>
      <c r="AD34" s="90">
        <v>8</v>
      </c>
      <c r="AE34" s="90">
        <v>0</v>
      </c>
      <c r="AF34" s="90">
        <v>3</v>
      </c>
      <c r="AG34" s="46">
        <f t="shared" si="87"/>
        <v>12.25</v>
      </c>
      <c r="AH34" s="92">
        <f t="shared" si="73"/>
        <v>12</v>
      </c>
      <c r="AI34" s="90">
        <v>11.5</v>
      </c>
      <c r="AJ34" s="90">
        <v>12.5</v>
      </c>
      <c r="AK34" s="90">
        <v>11</v>
      </c>
      <c r="AL34" s="90">
        <v>10.5</v>
      </c>
      <c r="AM34" s="90">
        <v>14</v>
      </c>
      <c r="AN34" s="93">
        <f t="shared" si="74"/>
        <v>20</v>
      </c>
      <c r="AO34" s="43">
        <f t="shared" si="88"/>
        <v>9.8699999999999992</v>
      </c>
      <c r="AP34" s="51">
        <f t="shared" si="75"/>
        <v>60</v>
      </c>
      <c r="AQ34" s="52">
        <f t="shared" si="76"/>
        <v>11.015000000000001</v>
      </c>
      <c r="AR34" s="40" t="str">
        <f t="shared" si="18"/>
        <v>Admis</v>
      </c>
      <c r="AS34" s="54">
        <f t="shared" si="89"/>
        <v>60</v>
      </c>
      <c r="AT34" s="54">
        <f t="shared" si="20"/>
        <v>180</v>
      </c>
      <c r="AU34" s="56"/>
      <c r="AV34" s="85">
        <f t="shared" si="138"/>
        <v>1</v>
      </c>
      <c r="AW34" s="86">
        <f t="shared" si="90"/>
        <v>1</v>
      </c>
      <c r="AX34" s="86">
        <f t="shared" si="91"/>
        <v>1</v>
      </c>
      <c r="AY34" s="86">
        <f t="shared" si="92"/>
        <v>1</v>
      </c>
      <c r="AZ34" s="86">
        <f t="shared" si="93"/>
        <v>1</v>
      </c>
      <c r="BA34" s="86">
        <f t="shared" si="94"/>
        <v>1</v>
      </c>
      <c r="BB34" s="86">
        <f t="shared" si="95"/>
        <v>1</v>
      </c>
      <c r="BC34" s="86">
        <f t="shared" si="96"/>
        <v>1</v>
      </c>
      <c r="BD34" s="86">
        <f t="shared" si="97"/>
        <v>1</v>
      </c>
      <c r="BE34" s="86">
        <f t="shared" si="98"/>
        <v>1</v>
      </c>
      <c r="BF34" s="86">
        <f t="shared" si="99"/>
        <v>1</v>
      </c>
      <c r="BG34" s="86">
        <f t="shared" si="100"/>
        <v>1</v>
      </c>
      <c r="BH34" s="86">
        <f t="shared" si="101"/>
        <v>1</v>
      </c>
      <c r="BI34" s="86">
        <f t="shared" si="102"/>
        <v>1</v>
      </c>
      <c r="BJ34" s="85">
        <f t="shared" si="103"/>
        <v>1</v>
      </c>
      <c r="BK34" s="86">
        <f t="shared" si="104"/>
        <v>1</v>
      </c>
      <c r="BL34" s="86">
        <f t="shared" si="105"/>
        <v>1</v>
      </c>
      <c r="BM34" s="86">
        <f t="shared" si="106"/>
        <v>1</v>
      </c>
      <c r="BN34" s="86">
        <f t="shared" si="107"/>
        <v>1</v>
      </c>
      <c r="BO34" s="86">
        <f t="shared" si="108"/>
        <v>1</v>
      </c>
      <c r="BP34" s="86">
        <f t="shared" si="109"/>
        <v>1</v>
      </c>
      <c r="BQ34" s="86">
        <f t="shared" si="110"/>
        <v>1</v>
      </c>
      <c r="BR34" s="86">
        <f t="shared" si="111"/>
        <v>1</v>
      </c>
      <c r="BS34" s="86">
        <f t="shared" si="112"/>
        <v>1</v>
      </c>
      <c r="BT34" s="86">
        <f t="shared" si="113"/>
        <v>1</v>
      </c>
      <c r="BU34" s="86">
        <f t="shared" si="114"/>
        <v>1</v>
      </c>
      <c r="BV34" s="86">
        <f t="shared" si="115"/>
        <v>1</v>
      </c>
      <c r="BW34" s="86">
        <f t="shared" si="116"/>
        <v>1</v>
      </c>
      <c r="BX34" s="86">
        <f t="shared" si="117"/>
        <v>1</v>
      </c>
      <c r="BY34" s="9"/>
      <c r="BZ34" s="86">
        <f t="shared" si="139"/>
        <v>4</v>
      </c>
      <c r="CA34" s="86">
        <f t="shared" si="118"/>
        <v>4</v>
      </c>
      <c r="CB34" s="9"/>
      <c r="CC34" s="86">
        <f t="shared" si="119"/>
        <v>4</v>
      </c>
      <c r="CD34" s="91">
        <f t="shared" si="120"/>
        <v>0</v>
      </c>
      <c r="CE34" s="86">
        <f t="shared" si="121"/>
        <v>4</v>
      </c>
      <c r="CF34" s="86">
        <f t="shared" si="122"/>
        <v>3</v>
      </c>
      <c r="CG34"/>
      <c r="CH34" s="86">
        <f t="shared" si="123"/>
        <v>2</v>
      </c>
      <c r="CI34" s="86">
        <f t="shared" si="124"/>
        <v>0</v>
      </c>
      <c r="CJ34" s="86">
        <f t="shared" si="125"/>
        <v>2</v>
      </c>
      <c r="CK34" s="86">
        <f t="shared" si="126"/>
        <v>2</v>
      </c>
      <c r="CL34"/>
      <c r="CM34" s="86">
        <f t="shared" si="127"/>
        <v>4</v>
      </c>
      <c r="CN34" s="86">
        <f t="shared" si="128"/>
        <v>4</v>
      </c>
      <c r="CO34"/>
      <c r="CP34" s="86">
        <f t="shared" si="129"/>
        <v>0</v>
      </c>
      <c r="CQ34" s="86">
        <f t="shared" si="130"/>
        <v>0</v>
      </c>
      <c r="CR34" s="86">
        <f t="shared" si="131"/>
        <v>0</v>
      </c>
      <c r="CS34" s="86">
        <f t="shared" si="132"/>
        <v>0</v>
      </c>
      <c r="CT34" s="86"/>
      <c r="CU34" s="86">
        <f t="shared" si="133"/>
        <v>2</v>
      </c>
      <c r="CV34" s="86">
        <f t="shared" si="134"/>
        <v>2</v>
      </c>
      <c r="CW34" s="86">
        <f t="shared" si="135"/>
        <v>2</v>
      </c>
      <c r="CX34" s="86">
        <f t="shared" si="136"/>
        <v>2</v>
      </c>
      <c r="CY34" s="86">
        <f t="shared" si="137"/>
        <v>4</v>
      </c>
    </row>
    <row r="35" spans="1:103" s="30" customFormat="1" ht="18.75">
      <c r="A35" s="38">
        <v>26</v>
      </c>
      <c r="B35" s="35" t="s">
        <v>123</v>
      </c>
      <c r="C35" s="35" t="s">
        <v>124</v>
      </c>
      <c r="D35" s="38" t="s">
        <v>125</v>
      </c>
      <c r="E35" s="36">
        <f t="shared" si="77"/>
        <v>12.5</v>
      </c>
      <c r="F35" s="39">
        <f t="shared" si="78"/>
        <v>8</v>
      </c>
      <c r="G35" s="88">
        <v>15</v>
      </c>
      <c r="H35" s="88">
        <v>10</v>
      </c>
      <c r="I35" s="45">
        <f t="shared" si="79"/>
        <v>9.8571428571428577</v>
      </c>
      <c r="J35" s="39">
        <f t="shared" si="80"/>
        <v>10</v>
      </c>
      <c r="K35" s="89">
        <v>11</v>
      </c>
      <c r="L35" s="89">
        <v>12</v>
      </c>
      <c r="M35" s="89">
        <v>7</v>
      </c>
      <c r="N35" s="89">
        <v>10</v>
      </c>
      <c r="O35" s="36">
        <f t="shared" si="81"/>
        <v>13</v>
      </c>
      <c r="P35" s="40">
        <f t="shared" si="82"/>
        <v>8</v>
      </c>
      <c r="Q35" s="90">
        <v>13</v>
      </c>
      <c r="R35" s="90">
        <v>15</v>
      </c>
      <c r="S35" s="90">
        <v>12.5</v>
      </c>
      <c r="T35" s="90">
        <v>11.5</v>
      </c>
      <c r="U35" s="51">
        <f t="shared" si="83"/>
        <v>30</v>
      </c>
      <c r="V35" s="49">
        <f t="shared" si="84"/>
        <v>11.4</v>
      </c>
      <c r="W35" s="45">
        <f t="shared" si="85"/>
        <v>10.664999999999999</v>
      </c>
      <c r="X35" s="39">
        <f t="shared" si="71"/>
        <v>8</v>
      </c>
      <c r="Y35" s="90">
        <v>12</v>
      </c>
      <c r="Z35" s="90">
        <v>9.33</v>
      </c>
      <c r="AA35" s="36">
        <f t="shared" si="86"/>
        <v>8.5500000000000007</v>
      </c>
      <c r="AB35" s="39">
        <f t="shared" si="72"/>
        <v>5</v>
      </c>
      <c r="AC35" s="90">
        <v>6</v>
      </c>
      <c r="AD35" s="90">
        <v>10.5</v>
      </c>
      <c r="AE35" s="90">
        <v>7.5</v>
      </c>
      <c r="AF35" s="90">
        <v>10.5</v>
      </c>
      <c r="AG35" s="46">
        <f t="shared" si="87"/>
        <v>11.805</v>
      </c>
      <c r="AH35" s="92">
        <f t="shared" si="73"/>
        <v>12</v>
      </c>
      <c r="AI35" s="90">
        <v>10</v>
      </c>
      <c r="AJ35" s="90">
        <v>10</v>
      </c>
      <c r="AK35" s="90">
        <v>13.33</v>
      </c>
      <c r="AL35" s="90">
        <v>11.5</v>
      </c>
      <c r="AM35" s="90">
        <v>13</v>
      </c>
      <c r="AN35" s="93">
        <f t="shared" si="74"/>
        <v>30</v>
      </c>
      <c r="AO35" s="43">
        <f t="shared" si="88"/>
        <v>10.42</v>
      </c>
      <c r="AP35" s="51">
        <f t="shared" si="75"/>
        <v>60</v>
      </c>
      <c r="AQ35" s="52">
        <f t="shared" si="76"/>
        <v>10.91</v>
      </c>
      <c r="AR35" s="40" t="str">
        <f t="shared" si="18"/>
        <v>Admis</v>
      </c>
      <c r="AS35" s="54">
        <f t="shared" si="89"/>
        <v>60</v>
      </c>
      <c r="AT35" s="54">
        <f t="shared" si="20"/>
        <v>180</v>
      </c>
      <c r="AU35" s="56"/>
      <c r="AV35" s="85">
        <f t="shared" si="138"/>
        <v>1</v>
      </c>
      <c r="AW35" s="86">
        <f t="shared" si="90"/>
        <v>1</v>
      </c>
      <c r="AX35" s="86">
        <f t="shared" si="91"/>
        <v>1</v>
      </c>
      <c r="AY35" s="86">
        <f t="shared" si="92"/>
        <v>1</v>
      </c>
      <c r="AZ35" s="86">
        <f t="shared" si="93"/>
        <v>1</v>
      </c>
      <c r="BA35" s="86">
        <f t="shared" si="94"/>
        <v>1</v>
      </c>
      <c r="BB35" s="86">
        <f t="shared" si="95"/>
        <v>1</v>
      </c>
      <c r="BC35" s="86">
        <f t="shared" si="96"/>
        <v>1</v>
      </c>
      <c r="BD35" s="86">
        <f t="shared" si="97"/>
        <v>1</v>
      </c>
      <c r="BE35" s="86">
        <f t="shared" si="98"/>
        <v>1</v>
      </c>
      <c r="BF35" s="86">
        <f t="shared" si="99"/>
        <v>1</v>
      </c>
      <c r="BG35" s="86">
        <f t="shared" si="100"/>
        <v>1</v>
      </c>
      <c r="BH35" s="86">
        <f t="shared" si="101"/>
        <v>1</v>
      </c>
      <c r="BI35" s="86">
        <f t="shared" si="102"/>
        <v>1</v>
      </c>
      <c r="BJ35" s="85">
        <f t="shared" si="103"/>
        <v>1</v>
      </c>
      <c r="BK35" s="86">
        <f t="shared" si="104"/>
        <v>1</v>
      </c>
      <c r="BL35" s="86">
        <f t="shared" si="105"/>
        <v>1</v>
      </c>
      <c r="BM35" s="86">
        <f t="shared" si="106"/>
        <v>1</v>
      </c>
      <c r="BN35" s="86">
        <f t="shared" si="107"/>
        <v>1</v>
      </c>
      <c r="BO35" s="86">
        <f t="shared" si="108"/>
        <v>1</v>
      </c>
      <c r="BP35" s="86">
        <f t="shared" si="109"/>
        <v>1</v>
      </c>
      <c r="BQ35" s="86">
        <f t="shared" si="110"/>
        <v>1</v>
      </c>
      <c r="BR35" s="86">
        <f t="shared" si="111"/>
        <v>1</v>
      </c>
      <c r="BS35" s="86">
        <f t="shared" si="112"/>
        <v>1</v>
      </c>
      <c r="BT35" s="86">
        <f t="shared" si="113"/>
        <v>1</v>
      </c>
      <c r="BU35" s="86">
        <f t="shared" si="114"/>
        <v>1</v>
      </c>
      <c r="BV35" s="86">
        <f t="shared" si="115"/>
        <v>1</v>
      </c>
      <c r="BW35" s="86">
        <f t="shared" si="116"/>
        <v>1</v>
      </c>
      <c r="BX35" s="86">
        <f t="shared" si="117"/>
        <v>1</v>
      </c>
      <c r="BY35" s="9"/>
      <c r="BZ35" s="86">
        <f t="shared" si="139"/>
        <v>4</v>
      </c>
      <c r="CA35" s="86">
        <f t="shared" si="118"/>
        <v>4</v>
      </c>
      <c r="CB35" s="9"/>
      <c r="CC35" s="86">
        <f t="shared" si="119"/>
        <v>4</v>
      </c>
      <c r="CD35" s="91">
        <f t="shared" si="120"/>
        <v>3</v>
      </c>
      <c r="CE35" s="86">
        <f t="shared" si="121"/>
        <v>0</v>
      </c>
      <c r="CF35" s="86">
        <f t="shared" si="122"/>
        <v>3</v>
      </c>
      <c r="CG35"/>
      <c r="CH35" s="86">
        <f t="shared" si="123"/>
        <v>2</v>
      </c>
      <c r="CI35" s="86">
        <f t="shared" si="124"/>
        <v>2</v>
      </c>
      <c r="CJ35" s="86">
        <f t="shared" si="125"/>
        <v>2</v>
      </c>
      <c r="CK35" s="86">
        <f t="shared" si="126"/>
        <v>2</v>
      </c>
      <c r="CL35"/>
      <c r="CM35" s="86">
        <f t="shared" si="127"/>
        <v>4</v>
      </c>
      <c r="CN35" s="86">
        <f t="shared" si="128"/>
        <v>0</v>
      </c>
      <c r="CO35"/>
      <c r="CP35" s="86">
        <f t="shared" si="129"/>
        <v>0</v>
      </c>
      <c r="CQ35" s="86">
        <f t="shared" si="130"/>
        <v>2</v>
      </c>
      <c r="CR35" s="86">
        <f t="shared" si="131"/>
        <v>0</v>
      </c>
      <c r="CS35" s="86">
        <f t="shared" si="132"/>
        <v>3</v>
      </c>
      <c r="CT35" s="86"/>
      <c r="CU35" s="86">
        <f t="shared" si="133"/>
        <v>2</v>
      </c>
      <c r="CV35" s="86">
        <f t="shared" si="134"/>
        <v>2</v>
      </c>
      <c r="CW35" s="86">
        <f t="shared" si="135"/>
        <v>2</v>
      </c>
      <c r="CX35" s="86">
        <f t="shared" si="136"/>
        <v>2</v>
      </c>
      <c r="CY35" s="86">
        <f t="shared" si="137"/>
        <v>4</v>
      </c>
    </row>
    <row r="36" spans="1:103" s="30" customFormat="1" ht="18.75">
      <c r="A36" s="38">
        <v>27</v>
      </c>
      <c r="B36" s="35" t="s">
        <v>126</v>
      </c>
      <c r="C36" s="35" t="s">
        <v>127</v>
      </c>
      <c r="D36" s="38" t="s">
        <v>76</v>
      </c>
      <c r="E36" s="36">
        <f t="shared" si="77"/>
        <v>10.664999999999999</v>
      </c>
      <c r="F36" s="39">
        <f t="shared" si="78"/>
        <v>8</v>
      </c>
      <c r="G36" s="88">
        <v>12</v>
      </c>
      <c r="H36" s="88">
        <v>9.33</v>
      </c>
      <c r="I36" s="45">
        <f t="shared" si="79"/>
        <v>9.5</v>
      </c>
      <c r="J36" s="39">
        <f t="shared" si="80"/>
        <v>6</v>
      </c>
      <c r="K36" s="89">
        <v>9.5</v>
      </c>
      <c r="L36" s="89">
        <v>11</v>
      </c>
      <c r="M36" s="89">
        <v>8</v>
      </c>
      <c r="N36" s="89">
        <v>10</v>
      </c>
      <c r="O36" s="36">
        <f t="shared" si="81"/>
        <v>12.25</v>
      </c>
      <c r="P36" s="40">
        <f t="shared" si="82"/>
        <v>8</v>
      </c>
      <c r="Q36" s="90">
        <v>11</v>
      </c>
      <c r="R36" s="90">
        <v>15</v>
      </c>
      <c r="S36" s="90">
        <v>10.5</v>
      </c>
      <c r="T36" s="90">
        <v>12.5</v>
      </c>
      <c r="U36" s="51">
        <f t="shared" si="83"/>
        <v>30</v>
      </c>
      <c r="V36" s="49">
        <f t="shared" si="84"/>
        <v>10.549999999999999</v>
      </c>
      <c r="W36" s="45">
        <f t="shared" si="85"/>
        <v>11.54</v>
      </c>
      <c r="X36" s="39">
        <f t="shared" si="71"/>
        <v>8</v>
      </c>
      <c r="Y36" s="90">
        <v>13.75</v>
      </c>
      <c r="Z36" s="90">
        <v>9.33</v>
      </c>
      <c r="AA36" s="36">
        <f t="shared" si="86"/>
        <v>7.95</v>
      </c>
      <c r="AB36" s="39">
        <f t="shared" si="72"/>
        <v>3</v>
      </c>
      <c r="AC36" s="90">
        <v>6</v>
      </c>
      <c r="AD36" s="90">
        <v>8.5</v>
      </c>
      <c r="AE36" s="90">
        <v>5</v>
      </c>
      <c r="AF36" s="90">
        <v>11.5</v>
      </c>
      <c r="AG36" s="46">
        <f t="shared" si="87"/>
        <v>10.971666666666666</v>
      </c>
      <c r="AH36" s="92">
        <f t="shared" si="73"/>
        <v>12</v>
      </c>
      <c r="AI36" s="90">
        <v>8.5</v>
      </c>
      <c r="AJ36" s="90">
        <v>12</v>
      </c>
      <c r="AK36" s="90">
        <v>10.33</v>
      </c>
      <c r="AL36" s="90">
        <v>7</v>
      </c>
      <c r="AM36" s="90">
        <v>14</v>
      </c>
      <c r="AN36" s="93">
        <f t="shared" si="74"/>
        <v>30</v>
      </c>
      <c r="AO36" s="43">
        <f t="shared" si="88"/>
        <v>10.119999999999999</v>
      </c>
      <c r="AP36" s="51">
        <f t="shared" si="75"/>
        <v>60</v>
      </c>
      <c r="AQ36" s="52">
        <f t="shared" si="76"/>
        <v>10.334999999999999</v>
      </c>
      <c r="AR36" s="40" t="str">
        <f t="shared" si="18"/>
        <v>Admis</v>
      </c>
      <c r="AS36" s="54">
        <f t="shared" si="89"/>
        <v>60</v>
      </c>
      <c r="AT36" s="54">
        <f t="shared" si="20"/>
        <v>180</v>
      </c>
      <c r="AU36" s="56"/>
      <c r="AV36" s="85">
        <f t="shared" si="138"/>
        <v>1</v>
      </c>
      <c r="AW36" s="86">
        <f t="shared" si="90"/>
        <v>1</v>
      </c>
      <c r="AX36" s="86">
        <f t="shared" si="91"/>
        <v>1</v>
      </c>
      <c r="AY36" s="86">
        <f t="shared" si="92"/>
        <v>1</v>
      </c>
      <c r="AZ36" s="86">
        <f t="shared" si="93"/>
        <v>1</v>
      </c>
      <c r="BA36" s="86">
        <f t="shared" si="94"/>
        <v>1</v>
      </c>
      <c r="BB36" s="86">
        <f t="shared" si="95"/>
        <v>1</v>
      </c>
      <c r="BC36" s="86">
        <f t="shared" si="96"/>
        <v>1</v>
      </c>
      <c r="BD36" s="86">
        <f t="shared" si="97"/>
        <v>1</v>
      </c>
      <c r="BE36" s="86">
        <f t="shared" si="98"/>
        <v>1</v>
      </c>
      <c r="BF36" s="86">
        <f t="shared" si="99"/>
        <v>1</v>
      </c>
      <c r="BG36" s="86">
        <f t="shared" si="100"/>
        <v>1</v>
      </c>
      <c r="BH36" s="86">
        <f t="shared" si="101"/>
        <v>1</v>
      </c>
      <c r="BI36" s="86">
        <f t="shared" si="102"/>
        <v>1</v>
      </c>
      <c r="BJ36" s="85">
        <f t="shared" si="103"/>
        <v>1</v>
      </c>
      <c r="BK36" s="86">
        <f t="shared" si="104"/>
        <v>1</v>
      </c>
      <c r="BL36" s="86">
        <f t="shared" si="105"/>
        <v>1</v>
      </c>
      <c r="BM36" s="86">
        <f t="shared" si="106"/>
        <v>1</v>
      </c>
      <c r="BN36" s="86">
        <f t="shared" si="107"/>
        <v>1</v>
      </c>
      <c r="BO36" s="86">
        <f t="shared" si="108"/>
        <v>1</v>
      </c>
      <c r="BP36" s="86">
        <f t="shared" si="109"/>
        <v>1</v>
      </c>
      <c r="BQ36" s="86">
        <f t="shared" si="110"/>
        <v>1</v>
      </c>
      <c r="BR36" s="86">
        <f t="shared" si="111"/>
        <v>1</v>
      </c>
      <c r="BS36" s="86">
        <f t="shared" si="112"/>
        <v>1</v>
      </c>
      <c r="BT36" s="86">
        <f t="shared" si="113"/>
        <v>1</v>
      </c>
      <c r="BU36" s="86">
        <f t="shared" si="114"/>
        <v>1</v>
      </c>
      <c r="BV36" s="86">
        <f t="shared" si="115"/>
        <v>1</v>
      </c>
      <c r="BW36" s="86">
        <f t="shared" si="116"/>
        <v>1</v>
      </c>
      <c r="BX36" s="86">
        <f t="shared" si="117"/>
        <v>1</v>
      </c>
      <c r="BY36" s="9"/>
      <c r="BZ36" s="86">
        <f t="shared" si="139"/>
        <v>4</v>
      </c>
      <c r="CA36" s="86">
        <f t="shared" si="118"/>
        <v>0</v>
      </c>
      <c r="CB36" s="9"/>
      <c r="CC36" s="86">
        <f t="shared" si="119"/>
        <v>0</v>
      </c>
      <c r="CD36" s="91">
        <f t="shared" si="120"/>
        <v>0</v>
      </c>
      <c r="CE36" s="86">
        <f t="shared" si="121"/>
        <v>0</v>
      </c>
      <c r="CF36" s="86">
        <f t="shared" si="122"/>
        <v>3</v>
      </c>
      <c r="CG36"/>
      <c r="CH36" s="86">
        <f t="shared" si="123"/>
        <v>2</v>
      </c>
      <c r="CI36" s="86">
        <f t="shared" si="124"/>
        <v>2</v>
      </c>
      <c r="CJ36" s="86">
        <f t="shared" si="125"/>
        <v>2</v>
      </c>
      <c r="CK36" s="86">
        <f t="shared" si="126"/>
        <v>2</v>
      </c>
      <c r="CL36"/>
      <c r="CM36" s="86">
        <f t="shared" si="127"/>
        <v>4</v>
      </c>
      <c r="CN36" s="86">
        <f t="shared" si="128"/>
        <v>0</v>
      </c>
      <c r="CO36"/>
      <c r="CP36" s="86">
        <f t="shared" si="129"/>
        <v>0</v>
      </c>
      <c r="CQ36" s="86">
        <f t="shared" si="130"/>
        <v>0</v>
      </c>
      <c r="CR36" s="86">
        <f t="shared" si="131"/>
        <v>0</v>
      </c>
      <c r="CS36" s="86">
        <f t="shared" si="132"/>
        <v>3</v>
      </c>
      <c r="CT36" s="86"/>
      <c r="CU36" s="86">
        <f t="shared" si="133"/>
        <v>0</v>
      </c>
      <c r="CV36" s="86">
        <f t="shared" si="134"/>
        <v>2</v>
      </c>
      <c r="CW36" s="86">
        <f t="shared" si="135"/>
        <v>2</v>
      </c>
      <c r="CX36" s="86">
        <f t="shared" si="136"/>
        <v>0</v>
      </c>
      <c r="CY36" s="86">
        <f t="shared" si="137"/>
        <v>4</v>
      </c>
    </row>
    <row r="37" spans="1:103" s="30" customFormat="1" ht="18.75">
      <c r="A37" s="38">
        <v>28</v>
      </c>
      <c r="B37" s="35" t="s">
        <v>128</v>
      </c>
      <c r="C37" s="35" t="s">
        <v>129</v>
      </c>
      <c r="D37" s="38" t="s">
        <v>130</v>
      </c>
      <c r="E37" s="36">
        <f t="shared" si="77"/>
        <v>10.914999999999999</v>
      </c>
      <c r="F37" s="39">
        <f t="shared" si="78"/>
        <v>8</v>
      </c>
      <c r="G37" s="88">
        <v>11.5</v>
      </c>
      <c r="H37" s="88">
        <v>10.33</v>
      </c>
      <c r="I37" s="45">
        <f t="shared" si="79"/>
        <v>10.642857142857142</v>
      </c>
      <c r="J37" s="39">
        <f t="shared" si="80"/>
        <v>14</v>
      </c>
      <c r="K37" s="89">
        <v>10</v>
      </c>
      <c r="L37" s="89">
        <v>12</v>
      </c>
      <c r="M37" s="89">
        <v>10</v>
      </c>
      <c r="N37" s="89">
        <v>11</v>
      </c>
      <c r="O37" s="36">
        <f t="shared" si="81"/>
        <v>12.9575</v>
      </c>
      <c r="P37" s="40">
        <f t="shared" si="82"/>
        <v>8</v>
      </c>
      <c r="Q37" s="90">
        <v>11</v>
      </c>
      <c r="R37" s="90">
        <v>15.5</v>
      </c>
      <c r="S37" s="90">
        <v>13.33</v>
      </c>
      <c r="T37" s="90">
        <v>12</v>
      </c>
      <c r="U37" s="51">
        <f t="shared" si="83"/>
        <v>30</v>
      </c>
      <c r="V37" s="49">
        <f t="shared" si="84"/>
        <v>11.34</v>
      </c>
      <c r="W37" s="45">
        <f t="shared" si="85"/>
        <v>13.414999999999999</v>
      </c>
      <c r="X37" s="39">
        <f t="shared" si="71"/>
        <v>8</v>
      </c>
      <c r="Y37" s="90">
        <v>16.5</v>
      </c>
      <c r="Z37" s="90">
        <v>10.33</v>
      </c>
      <c r="AA37" s="36">
        <f t="shared" si="86"/>
        <v>7.8</v>
      </c>
      <c r="AB37" s="39">
        <f t="shared" si="72"/>
        <v>3</v>
      </c>
      <c r="AC37" s="90">
        <v>2</v>
      </c>
      <c r="AD37" s="90">
        <v>9</v>
      </c>
      <c r="AE37" s="90">
        <v>9</v>
      </c>
      <c r="AF37" s="90">
        <v>12</v>
      </c>
      <c r="AG37" s="46">
        <f t="shared" si="87"/>
        <v>11.555</v>
      </c>
      <c r="AH37" s="92">
        <f t="shared" si="73"/>
        <v>12</v>
      </c>
      <c r="AI37" s="90">
        <v>8.5</v>
      </c>
      <c r="AJ37" s="90">
        <v>14.5</v>
      </c>
      <c r="AK37" s="90">
        <v>10.33</v>
      </c>
      <c r="AL37" s="90">
        <v>8</v>
      </c>
      <c r="AM37" s="90">
        <v>14</v>
      </c>
      <c r="AN37" s="93">
        <f t="shared" si="74"/>
        <v>30</v>
      </c>
      <c r="AO37" s="43">
        <f t="shared" si="88"/>
        <v>10.799999999999999</v>
      </c>
      <c r="AP37" s="51">
        <f t="shared" si="75"/>
        <v>60</v>
      </c>
      <c r="AQ37" s="52">
        <f t="shared" si="76"/>
        <v>11.07</v>
      </c>
      <c r="AR37" s="40" t="str">
        <f t="shared" si="18"/>
        <v>Admis</v>
      </c>
      <c r="AS37" s="54">
        <f t="shared" si="89"/>
        <v>60</v>
      </c>
      <c r="AT37" s="54">
        <f t="shared" si="20"/>
        <v>180</v>
      </c>
      <c r="AU37" s="56"/>
      <c r="AV37" s="85">
        <f t="shared" si="138"/>
        <v>1</v>
      </c>
      <c r="AW37" s="86">
        <f t="shared" si="90"/>
        <v>1</v>
      </c>
      <c r="AX37" s="86">
        <f t="shared" si="91"/>
        <v>1</v>
      </c>
      <c r="AY37" s="86">
        <f t="shared" si="92"/>
        <v>1</v>
      </c>
      <c r="AZ37" s="86">
        <f t="shared" si="93"/>
        <v>1</v>
      </c>
      <c r="BA37" s="86">
        <f t="shared" si="94"/>
        <v>1</v>
      </c>
      <c r="BB37" s="86">
        <f t="shared" si="95"/>
        <v>1</v>
      </c>
      <c r="BC37" s="86">
        <f t="shared" si="96"/>
        <v>1</v>
      </c>
      <c r="BD37" s="86">
        <f t="shared" si="97"/>
        <v>1</v>
      </c>
      <c r="BE37" s="86">
        <f t="shared" si="98"/>
        <v>1</v>
      </c>
      <c r="BF37" s="86">
        <f t="shared" si="99"/>
        <v>1</v>
      </c>
      <c r="BG37" s="86">
        <f t="shared" si="100"/>
        <v>1</v>
      </c>
      <c r="BH37" s="86">
        <f t="shared" si="101"/>
        <v>1</v>
      </c>
      <c r="BI37" s="86">
        <f t="shared" si="102"/>
        <v>1</v>
      </c>
      <c r="BJ37" s="85">
        <f t="shared" si="103"/>
        <v>1</v>
      </c>
      <c r="BK37" s="86">
        <f t="shared" si="104"/>
        <v>1</v>
      </c>
      <c r="BL37" s="86">
        <f t="shared" si="105"/>
        <v>1</v>
      </c>
      <c r="BM37" s="86">
        <f t="shared" si="106"/>
        <v>1</v>
      </c>
      <c r="BN37" s="86">
        <f t="shared" si="107"/>
        <v>1</v>
      </c>
      <c r="BO37" s="86">
        <f t="shared" si="108"/>
        <v>1</v>
      </c>
      <c r="BP37" s="86">
        <f t="shared" si="109"/>
        <v>1</v>
      </c>
      <c r="BQ37" s="86">
        <f t="shared" si="110"/>
        <v>1</v>
      </c>
      <c r="BR37" s="86">
        <f t="shared" si="111"/>
        <v>1</v>
      </c>
      <c r="BS37" s="86">
        <f t="shared" si="112"/>
        <v>1</v>
      </c>
      <c r="BT37" s="86">
        <f t="shared" si="113"/>
        <v>1</v>
      </c>
      <c r="BU37" s="86">
        <f t="shared" si="114"/>
        <v>1</v>
      </c>
      <c r="BV37" s="86">
        <f t="shared" si="115"/>
        <v>1</v>
      </c>
      <c r="BW37" s="86">
        <f t="shared" si="116"/>
        <v>1</v>
      </c>
      <c r="BX37" s="86">
        <f t="shared" si="117"/>
        <v>1</v>
      </c>
      <c r="BY37" s="9"/>
      <c r="BZ37" s="86">
        <f t="shared" si="139"/>
        <v>4</v>
      </c>
      <c r="CA37" s="86">
        <f t="shared" si="118"/>
        <v>4</v>
      </c>
      <c r="CB37" s="9"/>
      <c r="CC37" s="86">
        <f t="shared" si="119"/>
        <v>4</v>
      </c>
      <c r="CD37" s="91">
        <f t="shared" si="120"/>
        <v>0</v>
      </c>
      <c r="CE37" s="86">
        <f t="shared" si="121"/>
        <v>4</v>
      </c>
      <c r="CF37" s="86">
        <f t="shared" si="122"/>
        <v>3</v>
      </c>
      <c r="CG37"/>
      <c r="CH37" s="86">
        <f t="shared" si="123"/>
        <v>2</v>
      </c>
      <c r="CI37" s="86">
        <f t="shared" si="124"/>
        <v>2</v>
      </c>
      <c r="CJ37" s="86">
        <f t="shared" si="125"/>
        <v>2</v>
      </c>
      <c r="CK37" s="86">
        <f t="shared" si="126"/>
        <v>2</v>
      </c>
      <c r="CL37"/>
      <c r="CM37" s="86">
        <f t="shared" si="127"/>
        <v>4</v>
      </c>
      <c r="CN37" s="86">
        <f t="shared" si="128"/>
        <v>4</v>
      </c>
      <c r="CO37"/>
      <c r="CP37" s="86">
        <f t="shared" si="129"/>
        <v>0</v>
      </c>
      <c r="CQ37" s="86">
        <f t="shared" si="130"/>
        <v>0</v>
      </c>
      <c r="CR37" s="86">
        <f t="shared" si="131"/>
        <v>0</v>
      </c>
      <c r="CS37" s="86">
        <f t="shared" si="132"/>
        <v>3</v>
      </c>
      <c r="CT37" s="86"/>
      <c r="CU37" s="86">
        <f t="shared" si="133"/>
        <v>0</v>
      </c>
      <c r="CV37" s="86">
        <f t="shared" si="134"/>
        <v>2</v>
      </c>
      <c r="CW37" s="86">
        <f t="shared" si="135"/>
        <v>2</v>
      </c>
      <c r="CX37" s="86">
        <f t="shared" si="136"/>
        <v>0</v>
      </c>
      <c r="CY37" s="86">
        <f t="shared" si="137"/>
        <v>4</v>
      </c>
    </row>
    <row r="38" spans="1:103" s="30" customFormat="1" ht="18.75">
      <c r="A38" s="38">
        <v>29</v>
      </c>
      <c r="B38" s="35" t="s">
        <v>131</v>
      </c>
      <c r="C38" s="35" t="s">
        <v>132</v>
      </c>
      <c r="D38" s="35" t="s">
        <v>35</v>
      </c>
      <c r="E38" s="36">
        <f t="shared" si="77"/>
        <v>12.164999999999999</v>
      </c>
      <c r="F38" s="39">
        <f t="shared" si="78"/>
        <v>8</v>
      </c>
      <c r="G38" s="88">
        <v>14</v>
      </c>
      <c r="H38" s="88">
        <v>10.33</v>
      </c>
      <c r="I38" s="45">
        <f t="shared" si="79"/>
        <v>9.3571428571428577</v>
      </c>
      <c r="J38" s="39">
        <f t="shared" si="80"/>
        <v>10</v>
      </c>
      <c r="K38" s="89">
        <v>5</v>
      </c>
      <c r="L38" s="89">
        <v>13</v>
      </c>
      <c r="M38" s="89">
        <v>10.5</v>
      </c>
      <c r="N38" s="89">
        <v>10</v>
      </c>
      <c r="O38" s="36">
        <f t="shared" si="81"/>
        <v>10.2925</v>
      </c>
      <c r="P38" s="40">
        <f t="shared" si="82"/>
        <v>8</v>
      </c>
      <c r="Q38" s="90">
        <v>11.5</v>
      </c>
      <c r="R38" s="90">
        <v>6.5</v>
      </c>
      <c r="S38" s="90">
        <v>10.67</v>
      </c>
      <c r="T38" s="90">
        <v>12.5</v>
      </c>
      <c r="U38" s="51">
        <f t="shared" si="83"/>
        <v>30</v>
      </c>
      <c r="V38" s="49">
        <f t="shared" si="84"/>
        <v>10.36</v>
      </c>
      <c r="W38" s="45">
        <f t="shared" si="85"/>
        <v>8.75</v>
      </c>
      <c r="X38" s="39">
        <f t="shared" ref="X38:X55" si="140">IF(W38&gt;=10,8,SUM(IF(Y38&gt;=10,4,0),IF(Z38&gt;=10,4,0)))</f>
        <v>0</v>
      </c>
      <c r="Y38" s="90">
        <v>8.5</v>
      </c>
      <c r="Z38" s="90">
        <v>9</v>
      </c>
      <c r="AA38" s="36">
        <f t="shared" si="86"/>
        <v>9</v>
      </c>
      <c r="AB38" s="39">
        <f t="shared" ref="AB38:AB55" si="141">IF(AA38&gt;=10,10,SUM(IF(AC38&gt;=10,3,0),IF(AD38&gt;=10,2,0),IF(AE38&gt;=10,2,0),IF( AF38&gt;=10,3,0)))</f>
        <v>5</v>
      </c>
      <c r="AC38" s="90">
        <v>5</v>
      </c>
      <c r="AD38" s="90">
        <v>12</v>
      </c>
      <c r="AE38" s="90">
        <v>9</v>
      </c>
      <c r="AF38" s="90">
        <v>11</v>
      </c>
      <c r="AG38" s="46">
        <f t="shared" si="87"/>
        <v>10.861666666666666</v>
      </c>
      <c r="AH38" s="92">
        <f t="shared" ref="AH38:AH55" si="142">IF(AG38&gt;=10,12,SUM(IF(AI38&gt;=10,2,0),IF(AJ38&gt;=10,2,0),IF(AK38&gt;=10,2,0),IF(AL38&gt;=10,2,0),IF(AM38&gt;=10,4,0)))</f>
        <v>12</v>
      </c>
      <c r="AI38" s="90">
        <v>7.5</v>
      </c>
      <c r="AJ38" s="90">
        <v>7.5</v>
      </c>
      <c r="AK38" s="90">
        <v>10.17</v>
      </c>
      <c r="AL38" s="90">
        <v>12</v>
      </c>
      <c r="AM38" s="90">
        <v>14</v>
      </c>
      <c r="AN38" s="93">
        <f t="shared" si="74"/>
        <v>17</v>
      </c>
      <c r="AO38" s="43">
        <f t="shared" si="88"/>
        <v>9.68</v>
      </c>
      <c r="AP38" s="51">
        <f t="shared" si="75"/>
        <v>60</v>
      </c>
      <c r="AQ38" s="52">
        <f t="shared" si="76"/>
        <v>10.02</v>
      </c>
      <c r="AR38" s="40" t="str">
        <f t="shared" si="18"/>
        <v>Admis</v>
      </c>
      <c r="AS38" s="54">
        <f t="shared" si="89"/>
        <v>60</v>
      </c>
      <c r="AT38" s="54">
        <f t="shared" si="20"/>
        <v>180</v>
      </c>
      <c r="AU38" s="56"/>
      <c r="AV38" s="85">
        <f t="shared" si="138"/>
        <v>1</v>
      </c>
      <c r="AW38" s="86">
        <f t="shared" si="90"/>
        <v>1</v>
      </c>
      <c r="AX38" s="86">
        <f t="shared" si="91"/>
        <v>1</v>
      </c>
      <c r="AY38" s="86">
        <f t="shared" si="92"/>
        <v>1</v>
      </c>
      <c r="AZ38" s="86">
        <f t="shared" si="93"/>
        <v>1</v>
      </c>
      <c r="BA38" s="86">
        <f t="shared" si="94"/>
        <v>1</v>
      </c>
      <c r="BB38" s="86">
        <f t="shared" si="95"/>
        <v>1</v>
      </c>
      <c r="BC38" s="86">
        <f t="shared" si="96"/>
        <v>1</v>
      </c>
      <c r="BD38" s="86">
        <f t="shared" si="97"/>
        <v>1</v>
      </c>
      <c r="BE38" s="86">
        <f t="shared" si="98"/>
        <v>1</v>
      </c>
      <c r="BF38" s="86">
        <f t="shared" si="99"/>
        <v>1</v>
      </c>
      <c r="BG38" s="86">
        <f t="shared" si="100"/>
        <v>1</v>
      </c>
      <c r="BH38" s="86">
        <f t="shared" si="101"/>
        <v>1</v>
      </c>
      <c r="BI38" s="86">
        <f t="shared" si="102"/>
        <v>1</v>
      </c>
      <c r="BJ38" s="85">
        <f t="shared" si="103"/>
        <v>1</v>
      </c>
      <c r="BK38" s="86">
        <f t="shared" si="104"/>
        <v>1</v>
      </c>
      <c r="BL38" s="86">
        <f t="shared" si="105"/>
        <v>1</v>
      </c>
      <c r="BM38" s="86">
        <f t="shared" si="106"/>
        <v>1</v>
      </c>
      <c r="BN38" s="86">
        <f t="shared" si="107"/>
        <v>1</v>
      </c>
      <c r="BO38" s="86">
        <f t="shared" si="108"/>
        <v>1</v>
      </c>
      <c r="BP38" s="86">
        <f t="shared" si="109"/>
        <v>1</v>
      </c>
      <c r="BQ38" s="86">
        <f t="shared" si="110"/>
        <v>1</v>
      </c>
      <c r="BR38" s="86">
        <f t="shared" si="111"/>
        <v>1</v>
      </c>
      <c r="BS38" s="86">
        <f t="shared" si="112"/>
        <v>1</v>
      </c>
      <c r="BT38" s="86">
        <f t="shared" si="113"/>
        <v>1</v>
      </c>
      <c r="BU38" s="86">
        <f t="shared" si="114"/>
        <v>1</v>
      </c>
      <c r="BV38" s="86">
        <f t="shared" si="115"/>
        <v>1</v>
      </c>
      <c r="BW38" s="86">
        <f t="shared" si="116"/>
        <v>1</v>
      </c>
      <c r="BX38" s="86">
        <f t="shared" si="117"/>
        <v>1</v>
      </c>
      <c r="BY38" s="9"/>
      <c r="BZ38" s="86">
        <f t="shared" si="139"/>
        <v>4</v>
      </c>
      <c r="CA38" s="86">
        <f t="shared" si="118"/>
        <v>4</v>
      </c>
      <c r="CB38" s="9"/>
      <c r="CC38" s="86">
        <f t="shared" si="119"/>
        <v>0</v>
      </c>
      <c r="CD38" s="91">
        <f t="shared" si="120"/>
        <v>3</v>
      </c>
      <c r="CE38" s="86">
        <f t="shared" si="121"/>
        <v>4</v>
      </c>
      <c r="CF38" s="86">
        <f t="shared" si="122"/>
        <v>3</v>
      </c>
      <c r="CG38"/>
      <c r="CH38" s="86">
        <f t="shared" si="123"/>
        <v>2</v>
      </c>
      <c r="CI38" s="86">
        <f t="shared" si="124"/>
        <v>0</v>
      </c>
      <c r="CJ38" s="86">
        <f t="shared" si="125"/>
        <v>2</v>
      </c>
      <c r="CK38" s="86">
        <f t="shared" si="126"/>
        <v>2</v>
      </c>
      <c r="CL38"/>
      <c r="CM38" s="86">
        <f t="shared" si="127"/>
        <v>0</v>
      </c>
      <c r="CN38" s="86">
        <f t="shared" si="128"/>
        <v>0</v>
      </c>
      <c r="CO38"/>
      <c r="CP38" s="86">
        <f t="shared" si="129"/>
        <v>0</v>
      </c>
      <c r="CQ38" s="86">
        <f t="shared" si="130"/>
        <v>2</v>
      </c>
      <c r="CR38" s="86">
        <f t="shared" si="131"/>
        <v>0</v>
      </c>
      <c r="CS38" s="86">
        <f t="shared" si="132"/>
        <v>3</v>
      </c>
      <c r="CT38" s="86"/>
      <c r="CU38" s="86">
        <f t="shared" si="133"/>
        <v>0</v>
      </c>
      <c r="CV38" s="86">
        <f t="shared" si="134"/>
        <v>0</v>
      </c>
      <c r="CW38" s="86">
        <f t="shared" si="135"/>
        <v>2</v>
      </c>
      <c r="CX38" s="86">
        <f t="shared" si="136"/>
        <v>2</v>
      </c>
      <c r="CY38" s="86">
        <f t="shared" si="137"/>
        <v>4</v>
      </c>
    </row>
    <row r="39" spans="1:103" s="30" customFormat="1" ht="18.75">
      <c r="A39" s="38">
        <v>30</v>
      </c>
      <c r="B39" s="35" t="s">
        <v>133</v>
      </c>
      <c r="C39" s="35" t="s">
        <v>134</v>
      </c>
      <c r="D39" s="38" t="s">
        <v>38</v>
      </c>
      <c r="E39" s="36">
        <f t="shared" si="77"/>
        <v>10.164999999999999</v>
      </c>
      <c r="F39" s="39">
        <f t="shared" si="78"/>
        <v>8</v>
      </c>
      <c r="G39" s="88">
        <v>11</v>
      </c>
      <c r="H39" s="88">
        <v>9.33</v>
      </c>
      <c r="I39" s="45">
        <f t="shared" si="79"/>
        <v>10.714285714285714</v>
      </c>
      <c r="J39" s="39">
        <f t="shared" si="80"/>
        <v>14</v>
      </c>
      <c r="K39" s="89">
        <v>11</v>
      </c>
      <c r="L39" s="89">
        <v>12</v>
      </c>
      <c r="M39" s="89">
        <v>10</v>
      </c>
      <c r="N39" s="89">
        <v>10</v>
      </c>
      <c r="O39" s="36">
        <f t="shared" si="81"/>
        <v>11.6675</v>
      </c>
      <c r="P39" s="40">
        <f t="shared" si="82"/>
        <v>8</v>
      </c>
      <c r="Q39" s="90">
        <v>10</v>
      </c>
      <c r="R39" s="90">
        <v>13.5</v>
      </c>
      <c r="S39" s="90">
        <v>12.67</v>
      </c>
      <c r="T39" s="90">
        <v>10.5</v>
      </c>
      <c r="U39" s="51">
        <f t="shared" si="83"/>
        <v>30</v>
      </c>
      <c r="V39" s="49">
        <f t="shared" si="84"/>
        <v>10.83</v>
      </c>
      <c r="W39" s="45">
        <f t="shared" si="85"/>
        <v>10.25</v>
      </c>
      <c r="X39" s="39">
        <f t="shared" si="140"/>
        <v>8</v>
      </c>
      <c r="Y39" s="90">
        <v>11.5</v>
      </c>
      <c r="Z39" s="90">
        <v>9</v>
      </c>
      <c r="AA39" s="36">
        <f t="shared" si="86"/>
        <v>8.75</v>
      </c>
      <c r="AB39" s="39">
        <f t="shared" si="141"/>
        <v>6</v>
      </c>
      <c r="AC39" s="90">
        <v>10</v>
      </c>
      <c r="AD39" s="90">
        <v>7.5</v>
      </c>
      <c r="AE39" s="90">
        <v>5.5</v>
      </c>
      <c r="AF39" s="90">
        <v>10.5</v>
      </c>
      <c r="AG39" s="46">
        <f t="shared" si="87"/>
        <v>11.445</v>
      </c>
      <c r="AH39" s="92">
        <f t="shared" si="142"/>
        <v>12</v>
      </c>
      <c r="AI39" s="90">
        <v>7.5</v>
      </c>
      <c r="AJ39" s="90">
        <v>10.5</v>
      </c>
      <c r="AK39" s="90">
        <v>10.17</v>
      </c>
      <c r="AL39" s="90">
        <v>10.5</v>
      </c>
      <c r="AM39" s="90">
        <v>15</v>
      </c>
      <c r="AN39" s="93">
        <f t="shared" si="74"/>
        <v>30</v>
      </c>
      <c r="AO39" s="43">
        <f t="shared" si="88"/>
        <v>10.23</v>
      </c>
      <c r="AP39" s="51">
        <f t="shared" si="75"/>
        <v>60</v>
      </c>
      <c r="AQ39" s="52">
        <f t="shared" si="76"/>
        <v>10.530000000000001</v>
      </c>
      <c r="AR39" s="40" t="str">
        <f t="shared" si="18"/>
        <v>Admis</v>
      </c>
      <c r="AS39" s="54">
        <f t="shared" si="89"/>
        <v>60</v>
      </c>
      <c r="AT39" s="54">
        <f t="shared" si="20"/>
        <v>180</v>
      </c>
      <c r="AU39" s="56"/>
      <c r="AV39" s="85">
        <f t="shared" si="138"/>
        <v>1</v>
      </c>
      <c r="AW39" s="86">
        <f t="shared" si="90"/>
        <v>1</v>
      </c>
      <c r="AX39" s="86">
        <f t="shared" si="91"/>
        <v>1</v>
      </c>
      <c r="AY39" s="86">
        <f t="shared" si="92"/>
        <v>1</v>
      </c>
      <c r="AZ39" s="86">
        <f t="shared" si="93"/>
        <v>1</v>
      </c>
      <c r="BA39" s="86">
        <f t="shared" si="94"/>
        <v>1</v>
      </c>
      <c r="BB39" s="86">
        <f t="shared" si="95"/>
        <v>1</v>
      </c>
      <c r="BC39" s="86">
        <f t="shared" si="96"/>
        <v>1</v>
      </c>
      <c r="BD39" s="86">
        <f t="shared" si="97"/>
        <v>1</v>
      </c>
      <c r="BE39" s="86">
        <f t="shared" si="98"/>
        <v>1</v>
      </c>
      <c r="BF39" s="86">
        <f t="shared" si="99"/>
        <v>1</v>
      </c>
      <c r="BG39" s="86">
        <f t="shared" si="100"/>
        <v>1</v>
      </c>
      <c r="BH39" s="86">
        <f t="shared" si="101"/>
        <v>1</v>
      </c>
      <c r="BI39" s="86">
        <f t="shared" si="102"/>
        <v>1</v>
      </c>
      <c r="BJ39" s="85">
        <f t="shared" si="103"/>
        <v>1</v>
      </c>
      <c r="BK39" s="86">
        <f t="shared" si="104"/>
        <v>1</v>
      </c>
      <c r="BL39" s="86">
        <f t="shared" si="105"/>
        <v>1</v>
      </c>
      <c r="BM39" s="86">
        <f t="shared" si="106"/>
        <v>1</v>
      </c>
      <c r="BN39" s="86">
        <f t="shared" si="107"/>
        <v>1</v>
      </c>
      <c r="BO39" s="86">
        <f t="shared" si="108"/>
        <v>1</v>
      </c>
      <c r="BP39" s="86">
        <f t="shared" si="109"/>
        <v>1</v>
      </c>
      <c r="BQ39" s="86">
        <f t="shared" si="110"/>
        <v>1</v>
      </c>
      <c r="BR39" s="86">
        <f t="shared" si="111"/>
        <v>1</v>
      </c>
      <c r="BS39" s="86">
        <f t="shared" si="112"/>
        <v>1</v>
      </c>
      <c r="BT39" s="86">
        <f t="shared" si="113"/>
        <v>1</v>
      </c>
      <c r="BU39" s="86">
        <f t="shared" si="114"/>
        <v>1</v>
      </c>
      <c r="BV39" s="86">
        <f t="shared" si="115"/>
        <v>1</v>
      </c>
      <c r="BW39" s="86">
        <f t="shared" si="116"/>
        <v>1</v>
      </c>
      <c r="BX39" s="86">
        <f t="shared" si="117"/>
        <v>1</v>
      </c>
      <c r="BY39" s="9"/>
      <c r="BZ39" s="86">
        <f t="shared" si="139"/>
        <v>4</v>
      </c>
      <c r="CA39" s="86">
        <f t="shared" si="118"/>
        <v>0</v>
      </c>
      <c r="CB39" s="9"/>
      <c r="CC39" s="86">
        <f t="shared" si="119"/>
        <v>4</v>
      </c>
      <c r="CD39" s="91">
        <f t="shared" si="120"/>
        <v>0</v>
      </c>
      <c r="CE39" s="86">
        <f t="shared" si="121"/>
        <v>4</v>
      </c>
      <c r="CF39" s="86">
        <f t="shared" si="122"/>
        <v>3</v>
      </c>
      <c r="CG39"/>
      <c r="CH39" s="86">
        <f t="shared" si="123"/>
        <v>2</v>
      </c>
      <c r="CI39" s="86">
        <f t="shared" si="124"/>
        <v>2</v>
      </c>
      <c r="CJ39" s="86">
        <f t="shared" si="125"/>
        <v>2</v>
      </c>
      <c r="CK39" s="86">
        <f t="shared" si="126"/>
        <v>2</v>
      </c>
      <c r="CL39"/>
      <c r="CM39" s="86">
        <f t="shared" si="127"/>
        <v>4</v>
      </c>
      <c r="CN39" s="86">
        <f t="shared" si="128"/>
        <v>0</v>
      </c>
      <c r="CO39"/>
      <c r="CP39" s="86">
        <f t="shared" si="129"/>
        <v>3</v>
      </c>
      <c r="CQ39" s="86">
        <f t="shared" si="130"/>
        <v>0</v>
      </c>
      <c r="CR39" s="86">
        <f t="shared" si="131"/>
        <v>0</v>
      </c>
      <c r="CS39" s="86">
        <f t="shared" si="132"/>
        <v>3</v>
      </c>
      <c r="CT39" s="86"/>
      <c r="CU39" s="86">
        <f t="shared" si="133"/>
        <v>0</v>
      </c>
      <c r="CV39" s="86">
        <f t="shared" si="134"/>
        <v>2</v>
      </c>
      <c r="CW39" s="86">
        <f t="shared" si="135"/>
        <v>2</v>
      </c>
      <c r="CX39" s="86">
        <f t="shared" si="136"/>
        <v>2</v>
      </c>
      <c r="CY39" s="86">
        <f t="shared" si="137"/>
        <v>4</v>
      </c>
    </row>
    <row r="40" spans="1:103" s="30" customFormat="1" ht="18.75">
      <c r="A40" s="38">
        <v>31</v>
      </c>
      <c r="B40" s="35" t="s">
        <v>135</v>
      </c>
      <c r="C40" s="35" t="s">
        <v>136</v>
      </c>
      <c r="D40" s="38" t="s">
        <v>44</v>
      </c>
      <c r="E40" s="36">
        <f t="shared" si="77"/>
        <v>10.085000000000001</v>
      </c>
      <c r="F40" s="39">
        <f t="shared" si="78"/>
        <v>8</v>
      </c>
      <c r="G40" s="88">
        <v>9.5</v>
      </c>
      <c r="H40" s="88">
        <v>10.67</v>
      </c>
      <c r="I40" s="45">
        <f t="shared" si="79"/>
        <v>10.464285714285714</v>
      </c>
      <c r="J40" s="39">
        <f t="shared" si="80"/>
        <v>14</v>
      </c>
      <c r="K40" s="89">
        <v>10</v>
      </c>
      <c r="L40" s="89">
        <v>10</v>
      </c>
      <c r="M40" s="89">
        <v>10.5</v>
      </c>
      <c r="N40" s="89">
        <v>11.5</v>
      </c>
      <c r="O40" s="36">
        <f t="shared" si="81"/>
        <v>10.875</v>
      </c>
      <c r="P40" s="40">
        <f t="shared" si="82"/>
        <v>8</v>
      </c>
      <c r="Q40" s="90">
        <v>10</v>
      </c>
      <c r="R40" s="90">
        <v>11.5</v>
      </c>
      <c r="S40" s="90">
        <v>10</v>
      </c>
      <c r="T40" s="90">
        <v>12</v>
      </c>
      <c r="U40" s="51">
        <f t="shared" si="83"/>
        <v>30</v>
      </c>
      <c r="V40" s="49">
        <f t="shared" si="84"/>
        <v>10.48</v>
      </c>
      <c r="W40" s="45">
        <f t="shared" si="85"/>
        <v>9.8350000000000009</v>
      </c>
      <c r="X40" s="39">
        <f t="shared" si="140"/>
        <v>4</v>
      </c>
      <c r="Y40" s="90">
        <v>9</v>
      </c>
      <c r="Z40" s="90">
        <v>10.67</v>
      </c>
      <c r="AA40" s="36">
        <f t="shared" si="86"/>
        <v>9.1999999999999993</v>
      </c>
      <c r="AB40" s="39">
        <f t="shared" si="141"/>
        <v>5</v>
      </c>
      <c r="AC40" s="90">
        <v>9</v>
      </c>
      <c r="AD40" s="90">
        <v>10</v>
      </c>
      <c r="AE40" s="90">
        <v>3</v>
      </c>
      <c r="AF40" s="90">
        <v>13</v>
      </c>
      <c r="AG40" s="46">
        <f t="shared" si="87"/>
        <v>10.861666666666666</v>
      </c>
      <c r="AH40" s="92">
        <f t="shared" si="142"/>
        <v>12</v>
      </c>
      <c r="AI40" s="90">
        <v>11</v>
      </c>
      <c r="AJ40" s="90">
        <v>12</v>
      </c>
      <c r="AK40" s="90">
        <v>10.17</v>
      </c>
      <c r="AL40" s="90">
        <v>12</v>
      </c>
      <c r="AM40" s="90">
        <v>10</v>
      </c>
      <c r="AN40" s="93">
        <f t="shared" si="74"/>
        <v>30</v>
      </c>
      <c r="AO40" s="43">
        <f t="shared" si="88"/>
        <v>10.039999999999999</v>
      </c>
      <c r="AP40" s="51">
        <f t="shared" si="75"/>
        <v>60</v>
      </c>
      <c r="AQ40" s="52">
        <f t="shared" si="76"/>
        <v>10.26</v>
      </c>
      <c r="AR40" s="40" t="str">
        <f t="shared" si="18"/>
        <v>Admis</v>
      </c>
      <c r="AS40" s="54">
        <f t="shared" si="89"/>
        <v>60</v>
      </c>
      <c r="AT40" s="54">
        <f t="shared" si="20"/>
        <v>180</v>
      </c>
      <c r="AU40" s="56"/>
      <c r="AV40" s="85">
        <f t="shared" si="138"/>
        <v>1</v>
      </c>
      <c r="AW40" s="86">
        <f t="shared" si="90"/>
        <v>1</v>
      </c>
      <c r="AX40" s="86">
        <f t="shared" si="91"/>
        <v>1</v>
      </c>
      <c r="AY40" s="86">
        <f t="shared" si="92"/>
        <v>1</v>
      </c>
      <c r="AZ40" s="86">
        <f t="shared" si="93"/>
        <v>1</v>
      </c>
      <c r="BA40" s="86">
        <f t="shared" si="94"/>
        <v>1</v>
      </c>
      <c r="BB40" s="86">
        <f t="shared" si="95"/>
        <v>1</v>
      </c>
      <c r="BC40" s="86">
        <f t="shared" si="96"/>
        <v>1</v>
      </c>
      <c r="BD40" s="86">
        <f t="shared" si="97"/>
        <v>1</v>
      </c>
      <c r="BE40" s="86">
        <f t="shared" si="98"/>
        <v>1</v>
      </c>
      <c r="BF40" s="86">
        <f t="shared" si="99"/>
        <v>1</v>
      </c>
      <c r="BG40" s="86">
        <f t="shared" si="100"/>
        <v>1</v>
      </c>
      <c r="BH40" s="86">
        <f t="shared" si="101"/>
        <v>1</v>
      </c>
      <c r="BI40" s="86">
        <f t="shared" si="102"/>
        <v>1</v>
      </c>
      <c r="BJ40" s="85">
        <f t="shared" si="103"/>
        <v>1</v>
      </c>
      <c r="BK40" s="86">
        <f t="shared" si="104"/>
        <v>1</v>
      </c>
      <c r="BL40" s="86">
        <f t="shared" si="105"/>
        <v>1</v>
      </c>
      <c r="BM40" s="86">
        <f t="shared" si="106"/>
        <v>1</v>
      </c>
      <c r="BN40" s="86">
        <f t="shared" si="107"/>
        <v>1</v>
      </c>
      <c r="BO40" s="86">
        <f t="shared" si="108"/>
        <v>1</v>
      </c>
      <c r="BP40" s="86">
        <f t="shared" si="109"/>
        <v>1</v>
      </c>
      <c r="BQ40" s="86">
        <f t="shared" si="110"/>
        <v>1</v>
      </c>
      <c r="BR40" s="86">
        <f t="shared" si="111"/>
        <v>1</v>
      </c>
      <c r="BS40" s="86">
        <f t="shared" si="112"/>
        <v>1</v>
      </c>
      <c r="BT40" s="86">
        <f t="shared" si="113"/>
        <v>1</v>
      </c>
      <c r="BU40" s="86">
        <f t="shared" si="114"/>
        <v>1</v>
      </c>
      <c r="BV40" s="86">
        <f t="shared" si="115"/>
        <v>1</v>
      </c>
      <c r="BW40" s="86">
        <f t="shared" si="116"/>
        <v>1</v>
      </c>
      <c r="BX40" s="86">
        <f t="shared" si="117"/>
        <v>1</v>
      </c>
      <c r="BY40" s="9"/>
      <c r="BZ40" s="86">
        <f t="shared" si="139"/>
        <v>0</v>
      </c>
      <c r="CA40" s="86">
        <f t="shared" si="118"/>
        <v>4</v>
      </c>
      <c r="CB40" s="9"/>
      <c r="CC40" s="86">
        <f t="shared" si="119"/>
        <v>4</v>
      </c>
      <c r="CD40" s="91">
        <f t="shared" si="120"/>
        <v>3</v>
      </c>
      <c r="CE40" s="86">
        <f t="shared" si="121"/>
        <v>4</v>
      </c>
      <c r="CF40" s="86">
        <f t="shared" si="122"/>
        <v>3</v>
      </c>
      <c r="CG40"/>
      <c r="CH40" s="86">
        <f t="shared" si="123"/>
        <v>2</v>
      </c>
      <c r="CI40" s="86">
        <f t="shared" si="124"/>
        <v>2</v>
      </c>
      <c r="CJ40" s="86">
        <f t="shared" si="125"/>
        <v>2</v>
      </c>
      <c r="CK40" s="86">
        <f t="shared" si="126"/>
        <v>2</v>
      </c>
      <c r="CL40"/>
      <c r="CM40" s="86">
        <f t="shared" si="127"/>
        <v>0</v>
      </c>
      <c r="CN40" s="86">
        <f t="shared" si="128"/>
        <v>4</v>
      </c>
      <c r="CO40"/>
      <c r="CP40" s="86">
        <f t="shared" si="129"/>
        <v>0</v>
      </c>
      <c r="CQ40" s="86">
        <f t="shared" si="130"/>
        <v>2</v>
      </c>
      <c r="CR40" s="86">
        <f t="shared" si="131"/>
        <v>0</v>
      </c>
      <c r="CS40" s="86">
        <f t="shared" si="132"/>
        <v>3</v>
      </c>
      <c r="CT40" s="86"/>
      <c r="CU40" s="86">
        <f t="shared" si="133"/>
        <v>2</v>
      </c>
      <c r="CV40" s="86">
        <f t="shared" si="134"/>
        <v>2</v>
      </c>
      <c r="CW40" s="86">
        <f t="shared" si="135"/>
        <v>2</v>
      </c>
      <c r="CX40" s="86">
        <f t="shared" si="136"/>
        <v>2</v>
      </c>
      <c r="CY40" s="86">
        <f t="shared" si="137"/>
        <v>4</v>
      </c>
    </row>
    <row r="41" spans="1:103" s="30" customFormat="1" ht="18.75">
      <c r="A41" s="38">
        <v>32</v>
      </c>
      <c r="B41" s="35" t="s">
        <v>137</v>
      </c>
      <c r="C41" s="35" t="s">
        <v>138</v>
      </c>
      <c r="D41" s="38" t="s">
        <v>49</v>
      </c>
      <c r="E41" s="36">
        <f t="shared" si="77"/>
        <v>10.5</v>
      </c>
      <c r="F41" s="39">
        <f t="shared" si="78"/>
        <v>8</v>
      </c>
      <c r="G41" s="88">
        <v>11</v>
      </c>
      <c r="H41" s="88">
        <v>10</v>
      </c>
      <c r="I41" s="45">
        <f t="shared" si="79"/>
        <v>10</v>
      </c>
      <c r="J41" s="39">
        <f t="shared" si="80"/>
        <v>14</v>
      </c>
      <c r="K41" s="89">
        <v>10</v>
      </c>
      <c r="L41" s="89">
        <v>12</v>
      </c>
      <c r="M41" s="89">
        <v>8.5</v>
      </c>
      <c r="N41" s="89">
        <v>10</v>
      </c>
      <c r="O41" s="36">
        <f t="shared" si="81"/>
        <v>11.5825</v>
      </c>
      <c r="P41" s="40">
        <f t="shared" si="82"/>
        <v>8</v>
      </c>
      <c r="Q41" s="90">
        <v>12</v>
      </c>
      <c r="R41" s="90">
        <v>15</v>
      </c>
      <c r="S41" s="90">
        <v>10.33</v>
      </c>
      <c r="T41" s="90">
        <v>9</v>
      </c>
      <c r="U41" s="51">
        <f t="shared" si="83"/>
        <v>30</v>
      </c>
      <c r="V41" s="49">
        <f t="shared" si="84"/>
        <v>10.56</v>
      </c>
      <c r="W41" s="45">
        <f t="shared" si="85"/>
        <v>10.085000000000001</v>
      </c>
      <c r="X41" s="39">
        <f t="shared" si="140"/>
        <v>8</v>
      </c>
      <c r="Y41" s="90">
        <v>9.5</v>
      </c>
      <c r="Z41" s="90">
        <v>10.67</v>
      </c>
      <c r="AA41" s="36">
        <f t="shared" si="86"/>
        <v>9.85</v>
      </c>
      <c r="AB41" s="39">
        <f t="shared" si="141"/>
        <v>7</v>
      </c>
      <c r="AC41" s="90">
        <v>6</v>
      </c>
      <c r="AD41" s="90">
        <v>11</v>
      </c>
      <c r="AE41" s="90">
        <v>10.5</v>
      </c>
      <c r="AF41" s="90">
        <v>12.5</v>
      </c>
      <c r="AG41" s="46">
        <f t="shared" si="87"/>
        <v>11.278333333333334</v>
      </c>
      <c r="AH41" s="92">
        <f t="shared" si="142"/>
        <v>12</v>
      </c>
      <c r="AI41" s="90">
        <v>12</v>
      </c>
      <c r="AJ41" s="90">
        <v>15.5</v>
      </c>
      <c r="AK41" s="90">
        <v>10.17</v>
      </c>
      <c r="AL41" s="90">
        <v>7</v>
      </c>
      <c r="AM41" s="90">
        <v>11.5</v>
      </c>
      <c r="AN41" s="93">
        <f t="shared" si="74"/>
        <v>30</v>
      </c>
      <c r="AO41" s="43">
        <f t="shared" si="88"/>
        <v>10.49</v>
      </c>
      <c r="AP41" s="51">
        <f t="shared" si="75"/>
        <v>60</v>
      </c>
      <c r="AQ41" s="52">
        <f t="shared" si="76"/>
        <v>10.525</v>
      </c>
      <c r="AR41" s="40" t="str">
        <f t="shared" si="18"/>
        <v>Admis</v>
      </c>
      <c r="AS41" s="54">
        <f t="shared" si="89"/>
        <v>60</v>
      </c>
      <c r="AT41" s="54">
        <f t="shared" si="20"/>
        <v>180</v>
      </c>
      <c r="AU41" s="56"/>
      <c r="AV41" s="85">
        <f t="shared" si="138"/>
        <v>1</v>
      </c>
      <c r="AW41" s="86">
        <f t="shared" si="90"/>
        <v>1</v>
      </c>
      <c r="AX41" s="86">
        <f t="shared" si="91"/>
        <v>1</v>
      </c>
      <c r="AY41" s="86">
        <f t="shared" si="92"/>
        <v>1</v>
      </c>
      <c r="AZ41" s="86">
        <f t="shared" si="93"/>
        <v>1</v>
      </c>
      <c r="BA41" s="86">
        <f t="shared" si="94"/>
        <v>1</v>
      </c>
      <c r="BB41" s="86">
        <f t="shared" si="95"/>
        <v>1</v>
      </c>
      <c r="BC41" s="86">
        <f t="shared" si="96"/>
        <v>1</v>
      </c>
      <c r="BD41" s="86">
        <f t="shared" si="97"/>
        <v>1</v>
      </c>
      <c r="BE41" s="86">
        <f t="shared" si="98"/>
        <v>1</v>
      </c>
      <c r="BF41" s="86">
        <f t="shared" si="99"/>
        <v>1</v>
      </c>
      <c r="BG41" s="86">
        <f t="shared" si="100"/>
        <v>1</v>
      </c>
      <c r="BH41" s="86">
        <f t="shared" si="101"/>
        <v>1</v>
      </c>
      <c r="BI41" s="86">
        <f t="shared" si="102"/>
        <v>1</v>
      </c>
      <c r="BJ41" s="85">
        <f t="shared" si="103"/>
        <v>1</v>
      </c>
      <c r="BK41" s="86">
        <f t="shared" si="104"/>
        <v>1</v>
      </c>
      <c r="BL41" s="86">
        <f t="shared" si="105"/>
        <v>1</v>
      </c>
      <c r="BM41" s="86">
        <f t="shared" si="106"/>
        <v>1</v>
      </c>
      <c r="BN41" s="86">
        <f t="shared" si="107"/>
        <v>1</v>
      </c>
      <c r="BO41" s="86">
        <f t="shared" si="108"/>
        <v>1</v>
      </c>
      <c r="BP41" s="86">
        <f t="shared" si="109"/>
        <v>1</v>
      </c>
      <c r="BQ41" s="86">
        <f t="shared" si="110"/>
        <v>1</v>
      </c>
      <c r="BR41" s="86">
        <f t="shared" si="111"/>
        <v>1</v>
      </c>
      <c r="BS41" s="86">
        <f t="shared" si="112"/>
        <v>1</v>
      </c>
      <c r="BT41" s="86">
        <f t="shared" si="113"/>
        <v>1</v>
      </c>
      <c r="BU41" s="86">
        <f t="shared" si="114"/>
        <v>1</v>
      </c>
      <c r="BV41" s="86">
        <f t="shared" si="115"/>
        <v>1</v>
      </c>
      <c r="BW41" s="86">
        <f t="shared" si="116"/>
        <v>1</v>
      </c>
      <c r="BX41" s="86">
        <f t="shared" si="117"/>
        <v>1</v>
      </c>
      <c r="BY41" s="9"/>
      <c r="BZ41" s="86">
        <f t="shared" si="139"/>
        <v>4</v>
      </c>
      <c r="CA41" s="86">
        <f t="shared" si="118"/>
        <v>4</v>
      </c>
      <c r="CB41" s="9"/>
      <c r="CC41" s="86">
        <f t="shared" si="119"/>
        <v>4</v>
      </c>
      <c r="CD41" s="91">
        <f t="shared" si="120"/>
        <v>3</v>
      </c>
      <c r="CE41" s="86">
        <f t="shared" si="121"/>
        <v>0</v>
      </c>
      <c r="CF41" s="86">
        <f t="shared" si="122"/>
        <v>3</v>
      </c>
      <c r="CG41"/>
      <c r="CH41" s="86">
        <f t="shared" si="123"/>
        <v>2</v>
      </c>
      <c r="CI41" s="86">
        <f t="shared" si="124"/>
        <v>2</v>
      </c>
      <c r="CJ41" s="86">
        <f t="shared" si="125"/>
        <v>2</v>
      </c>
      <c r="CK41" s="86">
        <f t="shared" si="126"/>
        <v>0</v>
      </c>
      <c r="CL41"/>
      <c r="CM41" s="86">
        <f t="shared" si="127"/>
        <v>0</v>
      </c>
      <c r="CN41" s="86">
        <f t="shared" si="128"/>
        <v>4</v>
      </c>
      <c r="CO41"/>
      <c r="CP41" s="86">
        <f t="shared" si="129"/>
        <v>0</v>
      </c>
      <c r="CQ41" s="86">
        <f t="shared" si="130"/>
        <v>2</v>
      </c>
      <c r="CR41" s="86">
        <f t="shared" si="131"/>
        <v>2</v>
      </c>
      <c r="CS41" s="86">
        <f t="shared" si="132"/>
        <v>3</v>
      </c>
      <c r="CT41" s="86"/>
      <c r="CU41" s="86">
        <f t="shared" si="133"/>
        <v>2</v>
      </c>
      <c r="CV41" s="86">
        <f t="shared" si="134"/>
        <v>2</v>
      </c>
      <c r="CW41" s="86">
        <f t="shared" si="135"/>
        <v>2</v>
      </c>
      <c r="CX41" s="86">
        <f t="shared" si="136"/>
        <v>0</v>
      </c>
      <c r="CY41" s="86">
        <f t="shared" si="137"/>
        <v>4</v>
      </c>
    </row>
    <row r="42" spans="1:103" s="30" customFormat="1" ht="18.75">
      <c r="A42" s="38">
        <v>33</v>
      </c>
      <c r="B42" s="35" t="s">
        <v>139</v>
      </c>
      <c r="C42" s="35" t="s">
        <v>140</v>
      </c>
      <c r="D42" s="38" t="s">
        <v>141</v>
      </c>
      <c r="E42" s="36">
        <f t="shared" si="77"/>
        <v>9.3350000000000009</v>
      </c>
      <c r="F42" s="39">
        <f t="shared" si="78"/>
        <v>4</v>
      </c>
      <c r="G42" s="88">
        <v>7</v>
      </c>
      <c r="H42" s="88">
        <v>11.67</v>
      </c>
      <c r="I42" s="45">
        <f t="shared" si="79"/>
        <v>11.321428571428571</v>
      </c>
      <c r="J42" s="39">
        <f t="shared" si="80"/>
        <v>14</v>
      </c>
      <c r="K42" s="89">
        <v>9.5</v>
      </c>
      <c r="L42" s="89">
        <v>13.5</v>
      </c>
      <c r="M42" s="89">
        <v>12.5</v>
      </c>
      <c r="N42" s="89">
        <v>10</v>
      </c>
      <c r="O42" s="36">
        <f t="shared" si="81"/>
        <v>11.0425</v>
      </c>
      <c r="P42" s="40">
        <f t="shared" si="82"/>
        <v>8</v>
      </c>
      <c r="Q42" s="90">
        <v>12.5</v>
      </c>
      <c r="R42" s="90">
        <v>13</v>
      </c>
      <c r="S42" s="90">
        <v>10.67</v>
      </c>
      <c r="T42" s="90">
        <v>8</v>
      </c>
      <c r="U42" s="51">
        <f t="shared" si="83"/>
        <v>30</v>
      </c>
      <c r="V42" s="49">
        <f t="shared" si="84"/>
        <v>10.72</v>
      </c>
      <c r="W42" s="45">
        <f t="shared" si="85"/>
        <v>10.335000000000001</v>
      </c>
      <c r="X42" s="39">
        <f t="shared" si="140"/>
        <v>8</v>
      </c>
      <c r="Y42" s="90">
        <v>10</v>
      </c>
      <c r="Z42" s="90">
        <v>10.67</v>
      </c>
      <c r="AA42" s="36">
        <f t="shared" si="86"/>
        <v>8.4</v>
      </c>
      <c r="AB42" s="39">
        <f t="shared" si="141"/>
        <v>5</v>
      </c>
      <c r="AC42" s="90">
        <v>5</v>
      </c>
      <c r="AD42" s="90">
        <v>9</v>
      </c>
      <c r="AE42" s="90">
        <v>10.5</v>
      </c>
      <c r="AF42" s="90">
        <v>10</v>
      </c>
      <c r="AG42" s="46">
        <f t="shared" si="87"/>
        <v>10.333333333333334</v>
      </c>
      <c r="AH42" s="92">
        <f t="shared" si="142"/>
        <v>12</v>
      </c>
      <c r="AI42" s="90">
        <v>11.5</v>
      </c>
      <c r="AJ42" s="90">
        <v>11.5</v>
      </c>
      <c r="AK42" s="90">
        <v>10</v>
      </c>
      <c r="AL42" s="90">
        <v>7</v>
      </c>
      <c r="AM42" s="90">
        <v>11</v>
      </c>
      <c r="AN42" s="93">
        <f t="shared" si="74"/>
        <v>25</v>
      </c>
      <c r="AO42" s="43">
        <f t="shared" si="88"/>
        <v>9.69</v>
      </c>
      <c r="AP42" s="51">
        <f t="shared" si="75"/>
        <v>60</v>
      </c>
      <c r="AQ42" s="52">
        <f t="shared" si="76"/>
        <v>10.205</v>
      </c>
      <c r="AR42" s="40" t="str">
        <f t="shared" si="18"/>
        <v>Admis</v>
      </c>
      <c r="AS42" s="54">
        <f t="shared" si="89"/>
        <v>60</v>
      </c>
      <c r="AT42" s="54">
        <f t="shared" si="20"/>
        <v>180</v>
      </c>
      <c r="AU42" s="56"/>
      <c r="AV42" s="85">
        <f t="shared" si="138"/>
        <v>1</v>
      </c>
      <c r="AW42" s="86">
        <f t="shared" si="90"/>
        <v>1</v>
      </c>
      <c r="AX42" s="86">
        <f t="shared" si="91"/>
        <v>1</v>
      </c>
      <c r="AY42" s="86">
        <f t="shared" si="92"/>
        <v>1</v>
      </c>
      <c r="AZ42" s="86">
        <f t="shared" si="93"/>
        <v>1</v>
      </c>
      <c r="BA42" s="86">
        <f t="shared" si="94"/>
        <v>1</v>
      </c>
      <c r="BB42" s="86">
        <f t="shared" si="95"/>
        <v>1</v>
      </c>
      <c r="BC42" s="86">
        <f t="shared" si="96"/>
        <v>1</v>
      </c>
      <c r="BD42" s="86">
        <f t="shared" si="97"/>
        <v>1</v>
      </c>
      <c r="BE42" s="86">
        <f t="shared" si="98"/>
        <v>1</v>
      </c>
      <c r="BF42" s="86">
        <f t="shared" si="99"/>
        <v>1</v>
      </c>
      <c r="BG42" s="86">
        <f t="shared" si="100"/>
        <v>1</v>
      </c>
      <c r="BH42" s="86">
        <f t="shared" si="101"/>
        <v>1</v>
      </c>
      <c r="BI42" s="86">
        <f t="shared" si="102"/>
        <v>1</v>
      </c>
      <c r="BJ42" s="85">
        <f t="shared" si="103"/>
        <v>1</v>
      </c>
      <c r="BK42" s="86">
        <f t="shared" si="104"/>
        <v>1</v>
      </c>
      <c r="BL42" s="86">
        <f t="shared" si="105"/>
        <v>1</v>
      </c>
      <c r="BM42" s="86">
        <f t="shared" si="106"/>
        <v>1</v>
      </c>
      <c r="BN42" s="86">
        <f t="shared" si="107"/>
        <v>1</v>
      </c>
      <c r="BO42" s="86">
        <f t="shared" si="108"/>
        <v>1</v>
      </c>
      <c r="BP42" s="86">
        <f t="shared" si="109"/>
        <v>1</v>
      </c>
      <c r="BQ42" s="86">
        <f t="shared" si="110"/>
        <v>1</v>
      </c>
      <c r="BR42" s="86">
        <f t="shared" si="111"/>
        <v>1</v>
      </c>
      <c r="BS42" s="86">
        <f t="shared" si="112"/>
        <v>1</v>
      </c>
      <c r="BT42" s="86">
        <f t="shared" si="113"/>
        <v>1</v>
      </c>
      <c r="BU42" s="86">
        <f t="shared" si="114"/>
        <v>1</v>
      </c>
      <c r="BV42" s="86">
        <f t="shared" si="115"/>
        <v>1</v>
      </c>
      <c r="BW42" s="86">
        <f t="shared" si="116"/>
        <v>1</v>
      </c>
      <c r="BX42" s="86">
        <f t="shared" si="117"/>
        <v>1</v>
      </c>
      <c r="BY42" s="9"/>
      <c r="BZ42" s="86">
        <f t="shared" si="139"/>
        <v>0</v>
      </c>
      <c r="CA42" s="86">
        <f t="shared" si="118"/>
        <v>4</v>
      </c>
      <c r="CB42" s="9"/>
      <c r="CC42" s="86">
        <f t="shared" si="119"/>
        <v>0</v>
      </c>
      <c r="CD42" s="91">
        <f t="shared" si="120"/>
        <v>0</v>
      </c>
      <c r="CE42" s="86">
        <f t="shared" si="121"/>
        <v>4</v>
      </c>
      <c r="CF42" s="86">
        <f t="shared" si="122"/>
        <v>3</v>
      </c>
      <c r="CG42"/>
      <c r="CH42" s="86">
        <f t="shared" si="123"/>
        <v>2</v>
      </c>
      <c r="CI42" s="86">
        <f t="shared" si="124"/>
        <v>2</v>
      </c>
      <c r="CJ42" s="86">
        <f t="shared" si="125"/>
        <v>2</v>
      </c>
      <c r="CK42" s="86">
        <f t="shared" si="126"/>
        <v>0</v>
      </c>
      <c r="CL42"/>
      <c r="CM42" s="86">
        <f t="shared" si="127"/>
        <v>4</v>
      </c>
      <c r="CN42" s="86">
        <f t="shared" si="128"/>
        <v>4</v>
      </c>
      <c r="CO42"/>
      <c r="CP42" s="86">
        <f t="shared" si="129"/>
        <v>0</v>
      </c>
      <c r="CQ42" s="86">
        <f t="shared" si="130"/>
        <v>0</v>
      </c>
      <c r="CR42" s="86">
        <f t="shared" si="131"/>
        <v>2</v>
      </c>
      <c r="CS42" s="86">
        <f t="shared" si="132"/>
        <v>3</v>
      </c>
      <c r="CT42" s="86"/>
      <c r="CU42" s="86">
        <f t="shared" si="133"/>
        <v>2</v>
      </c>
      <c r="CV42" s="86">
        <f t="shared" si="134"/>
        <v>2</v>
      </c>
      <c r="CW42" s="86">
        <f t="shared" si="135"/>
        <v>2</v>
      </c>
      <c r="CX42" s="86">
        <f t="shared" si="136"/>
        <v>0</v>
      </c>
      <c r="CY42" s="86">
        <f t="shared" si="137"/>
        <v>4</v>
      </c>
    </row>
    <row r="43" spans="1:103" s="30" customFormat="1" ht="18.75">
      <c r="A43" s="38">
        <v>34</v>
      </c>
      <c r="B43" s="35" t="s">
        <v>142</v>
      </c>
      <c r="C43" s="35" t="s">
        <v>143</v>
      </c>
      <c r="D43" s="38" t="s">
        <v>49</v>
      </c>
      <c r="E43" s="36">
        <f t="shared" si="77"/>
        <v>8.1649999999999991</v>
      </c>
      <c r="F43" s="39">
        <f t="shared" si="78"/>
        <v>0</v>
      </c>
      <c r="G43" s="88">
        <v>7</v>
      </c>
      <c r="H43" s="88">
        <v>9.33</v>
      </c>
      <c r="I43" s="45">
        <f t="shared" si="79"/>
        <v>11.071428571428571</v>
      </c>
      <c r="J43" s="39">
        <f t="shared" si="80"/>
        <v>14</v>
      </c>
      <c r="K43" s="89">
        <v>8</v>
      </c>
      <c r="L43" s="89">
        <v>13</v>
      </c>
      <c r="M43" s="89">
        <v>13.5</v>
      </c>
      <c r="N43" s="89">
        <v>10</v>
      </c>
      <c r="O43" s="36">
        <f t="shared" si="81"/>
        <v>10.625</v>
      </c>
      <c r="P43" s="40">
        <f t="shared" si="82"/>
        <v>8</v>
      </c>
      <c r="Q43" s="90">
        <v>10</v>
      </c>
      <c r="R43" s="90">
        <v>11</v>
      </c>
      <c r="S43" s="90">
        <v>11.5</v>
      </c>
      <c r="T43" s="90">
        <v>10</v>
      </c>
      <c r="U43" s="51">
        <f t="shared" si="83"/>
        <v>30</v>
      </c>
      <c r="V43" s="49">
        <f t="shared" si="84"/>
        <v>10.18</v>
      </c>
      <c r="W43" s="45">
        <f t="shared" si="85"/>
        <v>10</v>
      </c>
      <c r="X43" s="39">
        <f t="shared" si="140"/>
        <v>8</v>
      </c>
      <c r="Y43" s="90">
        <v>11</v>
      </c>
      <c r="Z43" s="90">
        <v>9</v>
      </c>
      <c r="AA43" s="36">
        <f t="shared" si="86"/>
        <v>9.8000000000000007</v>
      </c>
      <c r="AB43" s="39">
        <f t="shared" si="141"/>
        <v>7</v>
      </c>
      <c r="AC43" s="90">
        <v>8</v>
      </c>
      <c r="AD43" s="90">
        <v>12</v>
      </c>
      <c r="AE43" s="90">
        <v>10</v>
      </c>
      <c r="AF43" s="90">
        <v>10</v>
      </c>
      <c r="AG43" s="46">
        <f t="shared" si="87"/>
        <v>12.028333333333334</v>
      </c>
      <c r="AH43" s="92">
        <f t="shared" si="142"/>
        <v>12</v>
      </c>
      <c r="AI43" s="90">
        <v>14</v>
      </c>
      <c r="AJ43" s="90">
        <v>12.5</v>
      </c>
      <c r="AK43" s="90">
        <v>10.67</v>
      </c>
      <c r="AL43" s="90">
        <v>7</v>
      </c>
      <c r="AM43" s="90">
        <v>14</v>
      </c>
      <c r="AN43" s="93">
        <f t="shared" si="74"/>
        <v>30</v>
      </c>
      <c r="AO43" s="43">
        <f t="shared" si="88"/>
        <v>10.75</v>
      </c>
      <c r="AP43" s="51">
        <f t="shared" si="75"/>
        <v>60</v>
      </c>
      <c r="AQ43" s="52">
        <f t="shared" si="76"/>
        <v>10.465</v>
      </c>
      <c r="AR43" s="40" t="str">
        <f t="shared" si="18"/>
        <v>Admis</v>
      </c>
      <c r="AS43" s="54">
        <f t="shared" si="89"/>
        <v>60</v>
      </c>
      <c r="AT43" s="54">
        <f t="shared" si="20"/>
        <v>180</v>
      </c>
      <c r="AU43" s="56"/>
      <c r="AV43" s="85">
        <f t="shared" si="138"/>
        <v>1</v>
      </c>
      <c r="AW43" s="86">
        <f t="shared" si="90"/>
        <v>1</v>
      </c>
      <c r="AX43" s="86">
        <f t="shared" si="91"/>
        <v>1</v>
      </c>
      <c r="AY43" s="86">
        <f t="shared" si="92"/>
        <v>1</v>
      </c>
      <c r="AZ43" s="86">
        <f t="shared" si="93"/>
        <v>1</v>
      </c>
      <c r="BA43" s="86">
        <f t="shared" si="94"/>
        <v>1</v>
      </c>
      <c r="BB43" s="86">
        <f t="shared" si="95"/>
        <v>1</v>
      </c>
      <c r="BC43" s="86">
        <f t="shared" si="96"/>
        <v>1</v>
      </c>
      <c r="BD43" s="86">
        <f t="shared" si="97"/>
        <v>1</v>
      </c>
      <c r="BE43" s="86">
        <f t="shared" si="98"/>
        <v>1</v>
      </c>
      <c r="BF43" s="86">
        <f t="shared" si="99"/>
        <v>1</v>
      </c>
      <c r="BG43" s="86">
        <f t="shared" si="100"/>
        <v>1</v>
      </c>
      <c r="BH43" s="86">
        <f t="shared" si="101"/>
        <v>1</v>
      </c>
      <c r="BI43" s="86">
        <f t="shared" si="102"/>
        <v>1</v>
      </c>
      <c r="BJ43" s="85">
        <f t="shared" si="103"/>
        <v>1</v>
      </c>
      <c r="BK43" s="86">
        <f t="shared" si="104"/>
        <v>1</v>
      </c>
      <c r="BL43" s="86">
        <f t="shared" si="105"/>
        <v>1</v>
      </c>
      <c r="BM43" s="86">
        <f t="shared" si="106"/>
        <v>1</v>
      </c>
      <c r="BN43" s="86">
        <f t="shared" si="107"/>
        <v>1</v>
      </c>
      <c r="BO43" s="86">
        <f t="shared" si="108"/>
        <v>1</v>
      </c>
      <c r="BP43" s="86">
        <f t="shared" si="109"/>
        <v>1</v>
      </c>
      <c r="BQ43" s="86">
        <f t="shared" si="110"/>
        <v>1</v>
      </c>
      <c r="BR43" s="86">
        <f t="shared" si="111"/>
        <v>1</v>
      </c>
      <c r="BS43" s="86">
        <f t="shared" si="112"/>
        <v>1</v>
      </c>
      <c r="BT43" s="86">
        <f t="shared" si="113"/>
        <v>1</v>
      </c>
      <c r="BU43" s="86">
        <f t="shared" si="114"/>
        <v>1</v>
      </c>
      <c r="BV43" s="86">
        <f t="shared" si="115"/>
        <v>1</v>
      </c>
      <c r="BW43" s="86">
        <f t="shared" si="116"/>
        <v>1</v>
      </c>
      <c r="BX43" s="86">
        <f t="shared" si="117"/>
        <v>1</v>
      </c>
      <c r="BY43" s="9"/>
      <c r="BZ43" s="86">
        <f t="shared" si="139"/>
        <v>0</v>
      </c>
      <c r="CA43" s="86">
        <f t="shared" si="118"/>
        <v>0</v>
      </c>
      <c r="CB43" s="9"/>
      <c r="CC43" s="86">
        <f t="shared" si="119"/>
        <v>0</v>
      </c>
      <c r="CD43" s="91">
        <f t="shared" si="120"/>
        <v>3</v>
      </c>
      <c r="CE43" s="86">
        <f t="shared" si="121"/>
        <v>4</v>
      </c>
      <c r="CF43" s="86">
        <f t="shared" si="122"/>
        <v>3</v>
      </c>
      <c r="CG43"/>
      <c r="CH43" s="86">
        <f t="shared" si="123"/>
        <v>2</v>
      </c>
      <c r="CI43" s="86">
        <f t="shared" si="124"/>
        <v>2</v>
      </c>
      <c r="CJ43" s="86">
        <f t="shared" si="125"/>
        <v>2</v>
      </c>
      <c r="CK43" s="86">
        <f t="shared" si="126"/>
        <v>2</v>
      </c>
      <c r="CL43"/>
      <c r="CM43" s="86">
        <f t="shared" si="127"/>
        <v>4</v>
      </c>
      <c r="CN43" s="86">
        <f t="shared" si="128"/>
        <v>0</v>
      </c>
      <c r="CO43"/>
      <c r="CP43" s="86">
        <f t="shared" si="129"/>
        <v>0</v>
      </c>
      <c r="CQ43" s="86">
        <f t="shared" si="130"/>
        <v>2</v>
      </c>
      <c r="CR43" s="86">
        <f t="shared" si="131"/>
        <v>2</v>
      </c>
      <c r="CS43" s="86">
        <f t="shared" si="132"/>
        <v>3</v>
      </c>
      <c r="CT43" s="86"/>
      <c r="CU43" s="86">
        <f t="shared" si="133"/>
        <v>2</v>
      </c>
      <c r="CV43" s="86">
        <f t="shared" si="134"/>
        <v>2</v>
      </c>
      <c r="CW43" s="86">
        <f t="shared" si="135"/>
        <v>2</v>
      </c>
      <c r="CX43" s="86">
        <f t="shared" si="136"/>
        <v>0</v>
      </c>
      <c r="CY43" s="86">
        <f t="shared" si="137"/>
        <v>4</v>
      </c>
    </row>
    <row r="44" spans="1:103" s="30" customFormat="1" ht="18.75">
      <c r="A44" s="38">
        <v>35</v>
      </c>
      <c r="B44" s="35" t="s">
        <v>144</v>
      </c>
      <c r="C44" s="35" t="s">
        <v>145</v>
      </c>
      <c r="D44" s="38" t="s">
        <v>146</v>
      </c>
      <c r="E44" s="36">
        <f t="shared" si="77"/>
        <v>8.2100000000000009</v>
      </c>
      <c r="F44" s="39">
        <f t="shared" si="78"/>
        <v>0</v>
      </c>
      <c r="G44" s="88">
        <v>7.75</v>
      </c>
      <c r="H44" s="88">
        <v>8.67</v>
      </c>
      <c r="I44" s="45">
        <f t="shared" si="79"/>
        <v>10.321428571428571</v>
      </c>
      <c r="J44" s="39">
        <f t="shared" si="80"/>
        <v>14</v>
      </c>
      <c r="K44" s="89">
        <v>10</v>
      </c>
      <c r="L44" s="89">
        <v>10</v>
      </c>
      <c r="M44" s="89">
        <v>10</v>
      </c>
      <c r="N44" s="89">
        <v>11.5</v>
      </c>
      <c r="O44" s="36">
        <f t="shared" si="81"/>
        <v>12.7925</v>
      </c>
      <c r="P44" s="40">
        <f t="shared" si="82"/>
        <v>8</v>
      </c>
      <c r="Q44" s="90">
        <v>13</v>
      </c>
      <c r="R44" s="90">
        <v>16</v>
      </c>
      <c r="S44" s="90">
        <v>10.67</v>
      </c>
      <c r="T44" s="90">
        <v>11.5</v>
      </c>
      <c r="U44" s="51">
        <f t="shared" si="83"/>
        <v>30</v>
      </c>
      <c r="V44" s="49">
        <f t="shared" si="84"/>
        <v>10.42</v>
      </c>
      <c r="W44" s="45">
        <f t="shared" si="85"/>
        <v>9.75</v>
      </c>
      <c r="X44" s="39">
        <f t="shared" si="140"/>
        <v>4</v>
      </c>
      <c r="Y44" s="90">
        <v>10.5</v>
      </c>
      <c r="Z44" s="90">
        <v>9</v>
      </c>
      <c r="AA44" s="36">
        <f t="shared" si="86"/>
        <v>8.15</v>
      </c>
      <c r="AB44" s="39">
        <f t="shared" si="141"/>
        <v>5</v>
      </c>
      <c r="AC44" s="90">
        <v>5</v>
      </c>
      <c r="AD44" s="90">
        <v>11.5</v>
      </c>
      <c r="AE44" s="90">
        <v>6</v>
      </c>
      <c r="AF44" s="90">
        <v>10.5</v>
      </c>
      <c r="AG44" s="46">
        <f t="shared" si="87"/>
        <v>10.971666666666666</v>
      </c>
      <c r="AH44" s="92">
        <f t="shared" si="142"/>
        <v>12</v>
      </c>
      <c r="AI44" s="90">
        <v>12.5</v>
      </c>
      <c r="AJ44" s="90">
        <v>7</v>
      </c>
      <c r="AK44" s="90">
        <v>10.83</v>
      </c>
      <c r="AL44" s="90">
        <v>8.5</v>
      </c>
      <c r="AM44" s="90">
        <v>13.5</v>
      </c>
      <c r="AN44" s="93">
        <f t="shared" si="74"/>
        <v>21</v>
      </c>
      <c r="AO44" s="43">
        <f t="shared" si="88"/>
        <v>9.7099999999999991</v>
      </c>
      <c r="AP44" s="51">
        <f t="shared" si="75"/>
        <v>60</v>
      </c>
      <c r="AQ44" s="52">
        <f t="shared" si="76"/>
        <v>10.065</v>
      </c>
      <c r="AR44" s="40" t="str">
        <f t="shared" si="18"/>
        <v>Admis</v>
      </c>
      <c r="AS44" s="54">
        <f t="shared" si="89"/>
        <v>60</v>
      </c>
      <c r="AT44" s="54">
        <f t="shared" si="20"/>
        <v>180</v>
      </c>
      <c r="AU44" s="56"/>
      <c r="AV44" s="85">
        <f t="shared" si="138"/>
        <v>1</v>
      </c>
      <c r="AW44" s="86">
        <f t="shared" si="90"/>
        <v>1</v>
      </c>
      <c r="AX44" s="86">
        <f t="shared" si="91"/>
        <v>1</v>
      </c>
      <c r="AY44" s="86">
        <f t="shared" si="92"/>
        <v>1</v>
      </c>
      <c r="AZ44" s="86">
        <f t="shared" si="93"/>
        <v>1</v>
      </c>
      <c r="BA44" s="86">
        <f t="shared" si="94"/>
        <v>1</v>
      </c>
      <c r="BB44" s="86">
        <f t="shared" si="95"/>
        <v>1</v>
      </c>
      <c r="BC44" s="86">
        <f t="shared" si="96"/>
        <v>1</v>
      </c>
      <c r="BD44" s="86">
        <f t="shared" si="97"/>
        <v>1</v>
      </c>
      <c r="BE44" s="86">
        <f t="shared" si="98"/>
        <v>1</v>
      </c>
      <c r="BF44" s="86">
        <f t="shared" si="99"/>
        <v>1</v>
      </c>
      <c r="BG44" s="86">
        <f t="shared" si="100"/>
        <v>1</v>
      </c>
      <c r="BH44" s="86">
        <f t="shared" si="101"/>
        <v>1</v>
      </c>
      <c r="BI44" s="86">
        <f t="shared" si="102"/>
        <v>1</v>
      </c>
      <c r="BJ44" s="85">
        <f t="shared" si="103"/>
        <v>1</v>
      </c>
      <c r="BK44" s="86">
        <f t="shared" si="104"/>
        <v>1</v>
      </c>
      <c r="BL44" s="86">
        <f t="shared" si="105"/>
        <v>1</v>
      </c>
      <c r="BM44" s="86">
        <f t="shared" si="106"/>
        <v>1</v>
      </c>
      <c r="BN44" s="86">
        <f t="shared" si="107"/>
        <v>1</v>
      </c>
      <c r="BO44" s="86">
        <f t="shared" si="108"/>
        <v>1</v>
      </c>
      <c r="BP44" s="86">
        <f t="shared" si="109"/>
        <v>1</v>
      </c>
      <c r="BQ44" s="86">
        <f t="shared" si="110"/>
        <v>1</v>
      </c>
      <c r="BR44" s="86">
        <f t="shared" si="111"/>
        <v>1</v>
      </c>
      <c r="BS44" s="86">
        <f t="shared" si="112"/>
        <v>1</v>
      </c>
      <c r="BT44" s="86">
        <f t="shared" si="113"/>
        <v>1</v>
      </c>
      <c r="BU44" s="86">
        <f t="shared" si="114"/>
        <v>1</v>
      </c>
      <c r="BV44" s="86">
        <f t="shared" si="115"/>
        <v>1</v>
      </c>
      <c r="BW44" s="86">
        <f t="shared" si="116"/>
        <v>1</v>
      </c>
      <c r="BX44" s="86">
        <f t="shared" si="117"/>
        <v>1</v>
      </c>
      <c r="BY44" s="9"/>
      <c r="BZ44" s="86">
        <f t="shared" si="139"/>
        <v>0</v>
      </c>
      <c r="CA44" s="86">
        <f t="shared" si="118"/>
        <v>0</v>
      </c>
      <c r="CB44" s="9"/>
      <c r="CC44" s="86">
        <f t="shared" si="119"/>
        <v>4</v>
      </c>
      <c r="CD44" s="91">
        <f t="shared" si="120"/>
        <v>3</v>
      </c>
      <c r="CE44" s="86">
        <f t="shared" si="121"/>
        <v>4</v>
      </c>
      <c r="CF44" s="86">
        <f t="shared" si="122"/>
        <v>3</v>
      </c>
      <c r="CG44"/>
      <c r="CH44" s="86">
        <f t="shared" si="123"/>
        <v>2</v>
      </c>
      <c r="CI44" s="86">
        <f t="shared" si="124"/>
        <v>2</v>
      </c>
      <c r="CJ44" s="86">
        <f t="shared" si="125"/>
        <v>2</v>
      </c>
      <c r="CK44" s="86">
        <f t="shared" si="126"/>
        <v>2</v>
      </c>
      <c r="CL44"/>
      <c r="CM44" s="86">
        <f t="shared" si="127"/>
        <v>4</v>
      </c>
      <c r="CN44" s="86">
        <f t="shared" si="128"/>
        <v>0</v>
      </c>
      <c r="CO44"/>
      <c r="CP44" s="86">
        <f t="shared" si="129"/>
        <v>0</v>
      </c>
      <c r="CQ44" s="86">
        <f t="shared" si="130"/>
        <v>2</v>
      </c>
      <c r="CR44" s="86">
        <f t="shared" si="131"/>
        <v>0</v>
      </c>
      <c r="CS44" s="86">
        <f t="shared" si="132"/>
        <v>3</v>
      </c>
      <c r="CT44" s="86"/>
      <c r="CU44" s="86">
        <f t="shared" si="133"/>
        <v>2</v>
      </c>
      <c r="CV44" s="86">
        <f t="shared" si="134"/>
        <v>0</v>
      </c>
      <c r="CW44" s="86">
        <f t="shared" si="135"/>
        <v>2</v>
      </c>
      <c r="CX44" s="86">
        <f t="shared" si="136"/>
        <v>0</v>
      </c>
      <c r="CY44" s="86">
        <f t="shared" si="137"/>
        <v>4</v>
      </c>
    </row>
    <row r="45" spans="1:103" s="30" customFormat="1" ht="18.75">
      <c r="A45" s="38">
        <v>36</v>
      </c>
      <c r="B45" s="35" t="s">
        <v>147</v>
      </c>
      <c r="C45" s="35" t="s">
        <v>148</v>
      </c>
      <c r="D45" s="38" t="s">
        <v>32</v>
      </c>
      <c r="E45" s="36">
        <f t="shared" si="77"/>
        <v>9.9149999999999991</v>
      </c>
      <c r="F45" s="39">
        <f t="shared" si="78"/>
        <v>4</v>
      </c>
      <c r="G45" s="88">
        <v>10.5</v>
      </c>
      <c r="H45" s="88">
        <v>9.33</v>
      </c>
      <c r="I45" s="45">
        <f t="shared" si="79"/>
        <v>10.75</v>
      </c>
      <c r="J45" s="39">
        <f t="shared" si="80"/>
        <v>14</v>
      </c>
      <c r="K45" s="89">
        <v>7.5</v>
      </c>
      <c r="L45" s="89">
        <v>10</v>
      </c>
      <c r="M45" s="89">
        <v>14</v>
      </c>
      <c r="N45" s="89">
        <v>11.5</v>
      </c>
      <c r="O45" s="36">
        <f t="shared" si="81"/>
        <v>13.125</v>
      </c>
      <c r="P45" s="40">
        <f t="shared" si="82"/>
        <v>8</v>
      </c>
      <c r="Q45" s="90">
        <v>13.5</v>
      </c>
      <c r="R45" s="90">
        <v>16</v>
      </c>
      <c r="S45" s="90">
        <v>10.5</v>
      </c>
      <c r="T45" s="90">
        <v>12.5</v>
      </c>
      <c r="U45" s="51">
        <f t="shared" si="83"/>
        <v>30</v>
      </c>
      <c r="V45" s="49">
        <f t="shared" si="84"/>
        <v>11.17</v>
      </c>
      <c r="W45" s="45">
        <f t="shared" si="85"/>
        <v>8.3350000000000009</v>
      </c>
      <c r="X45" s="39">
        <f t="shared" si="140"/>
        <v>4</v>
      </c>
      <c r="Y45" s="90">
        <v>6</v>
      </c>
      <c r="Z45" s="90">
        <v>10.67</v>
      </c>
      <c r="AA45" s="36">
        <f t="shared" si="86"/>
        <v>9.0500000000000007</v>
      </c>
      <c r="AB45" s="39">
        <f t="shared" si="141"/>
        <v>5</v>
      </c>
      <c r="AC45" s="90">
        <v>4.5</v>
      </c>
      <c r="AD45" s="90">
        <v>8</v>
      </c>
      <c r="AE45" s="90">
        <v>11</v>
      </c>
      <c r="AF45" s="90">
        <v>13</v>
      </c>
      <c r="AG45" s="46">
        <f t="shared" si="87"/>
        <v>12.166666666666666</v>
      </c>
      <c r="AH45" s="92">
        <f t="shared" si="142"/>
        <v>12</v>
      </c>
      <c r="AI45" s="90">
        <v>13</v>
      </c>
      <c r="AJ45" s="90">
        <v>15.5</v>
      </c>
      <c r="AK45" s="90">
        <v>11.5</v>
      </c>
      <c r="AL45" s="90">
        <v>10</v>
      </c>
      <c r="AM45" s="90">
        <v>11.5</v>
      </c>
      <c r="AN45" s="93">
        <f t="shared" si="74"/>
        <v>30</v>
      </c>
      <c r="AO45" s="43">
        <f t="shared" si="88"/>
        <v>10.11</v>
      </c>
      <c r="AP45" s="51">
        <f t="shared" si="75"/>
        <v>60</v>
      </c>
      <c r="AQ45" s="52">
        <f t="shared" si="76"/>
        <v>10.64</v>
      </c>
      <c r="AR45" s="40" t="str">
        <f t="shared" si="18"/>
        <v>Admis</v>
      </c>
      <c r="AS45" s="54">
        <f t="shared" si="89"/>
        <v>60</v>
      </c>
      <c r="AT45" s="54">
        <f t="shared" si="20"/>
        <v>180</v>
      </c>
      <c r="AU45" s="56"/>
      <c r="AV45" s="85">
        <f t="shared" si="138"/>
        <v>1</v>
      </c>
      <c r="AW45" s="86">
        <f t="shared" si="90"/>
        <v>1</v>
      </c>
      <c r="AX45" s="86">
        <f t="shared" si="91"/>
        <v>1</v>
      </c>
      <c r="AY45" s="86">
        <f t="shared" si="92"/>
        <v>1</v>
      </c>
      <c r="AZ45" s="86">
        <f t="shared" si="93"/>
        <v>1</v>
      </c>
      <c r="BA45" s="86">
        <f t="shared" si="94"/>
        <v>1</v>
      </c>
      <c r="BB45" s="86">
        <f t="shared" si="95"/>
        <v>1</v>
      </c>
      <c r="BC45" s="86">
        <f t="shared" si="96"/>
        <v>1</v>
      </c>
      <c r="BD45" s="86">
        <f t="shared" si="97"/>
        <v>1</v>
      </c>
      <c r="BE45" s="86">
        <f t="shared" si="98"/>
        <v>1</v>
      </c>
      <c r="BF45" s="86">
        <f t="shared" si="99"/>
        <v>1</v>
      </c>
      <c r="BG45" s="86">
        <f t="shared" si="100"/>
        <v>1</v>
      </c>
      <c r="BH45" s="86">
        <f t="shared" si="101"/>
        <v>1</v>
      </c>
      <c r="BI45" s="86">
        <f t="shared" si="102"/>
        <v>1</v>
      </c>
      <c r="BJ45" s="85">
        <f t="shared" si="103"/>
        <v>1</v>
      </c>
      <c r="BK45" s="86">
        <f t="shared" si="104"/>
        <v>1</v>
      </c>
      <c r="BL45" s="86">
        <f t="shared" si="105"/>
        <v>1</v>
      </c>
      <c r="BM45" s="86">
        <f t="shared" si="106"/>
        <v>1</v>
      </c>
      <c r="BN45" s="86">
        <f t="shared" si="107"/>
        <v>1</v>
      </c>
      <c r="BO45" s="86">
        <f t="shared" si="108"/>
        <v>1</v>
      </c>
      <c r="BP45" s="86">
        <f t="shared" si="109"/>
        <v>1</v>
      </c>
      <c r="BQ45" s="86">
        <f t="shared" si="110"/>
        <v>1</v>
      </c>
      <c r="BR45" s="86">
        <f t="shared" si="111"/>
        <v>1</v>
      </c>
      <c r="BS45" s="86">
        <f t="shared" si="112"/>
        <v>1</v>
      </c>
      <c r="BT45" s="86">
        <f t="shared" si="113"/>
        <v>1</v>
      </c>
      <c r="BU45" s="86">
        <f t="shared" si="114"/>
        <v>1</v>
      </c>
      <c r="BV45" s="86">
        <f t="shared" si="115"/>
        <v>1</v>
      </c>
      <c r="BW45" s="86">
        <f t="shared" si="116"/>
        <v>1</v>
      </c>
      <c r="BX45" s="86">
        <f t="shared" si="117"/>
        <v>1</v>
      </c>
      <c r="BY45" s="9"/>
      <c r="BZ45" s="86">
        <f t="shared" si="139"/>
        <v>4</v>
      </c>
      <c r="CA45" s="86">
        <f t="shared" si="118"/>
        <v>0</v>
      </c>
      <c r="CB45" s="9"/>
      <c r="CC45" s="86">
        <f t="shared" si="119"/>
        <v>0</v>
      </c>
      <c r="CD45" s="91">
        <f t="shared" si="120"/>
        <v>0</v>
      </c>
      <c r="CE45" s="86">
        <f t="shared" si="121"/>
        <v>4</v>
      </c>
      <c r="CF45" s="86">
        <f t="shared" si="122"/>
        <v>3</v>
      </c>
      <c r="CG45"/>
      <c r="CH45" s="86">
        <f t="shared" si="123"/>
        <v>2</v>
      </c>
      <c r="CI45" s="86">
        <f t="shared" si="124"/>
        <v>2</v>
      </c>
      <c r="CJ45" s="86">
        <f t="shared" si="125"/>
        <v>2</v>
      </c>
      <c r="CK45" s="86">
        <f t="shared" si="126"/>
        <v>2</v>
      </c>
      <c r="CL45"/>
      <c r="CM45" s="86">
        <f t="shared" si="127"/>
        <v>0</v>
      </c>
      <c r="CN45" s="86">
        <f t="shared" si="128"/>
        <v>4</v>
      </c>
      <c r="CO45"/>
      <c r="CP45" s="86">
        <f t="shared" si="129"/>
        <v>0</v>
      </c>
      <c r="CQ45" s="86">
        <f t="shared" si="130"/>
        <v>0</v>
      </c>
      <c r="CR45" s="86">
        <f t="shared" si="131"/>
        <v>2</v>
      </c>
      <c r="CS45" s="86">
        <f t="shared" si="132"/>
        <v>3</v>
      </c>
      <c r="CT45" s="86"/>
      <c r="CU45" s="86">
        <f t="shared" si="133"/>
        <v>2</v>
      </c>
      <c r="CV45" s="86">
        <f t="shared" si="134"/>
        <v>2</v>
      </c>
      <c r="CW45" s="86">
        <f t="shared" si="135"/>
        <v>2</v>
      </c>
      <c r="CX45" s="86">
        <f t="shared" si="136"/>
        <v>2</v>
      </c>
      <c r="CY45" s="86">
        <f t="shared" si="137"/>
        <v>4</v>
      </c>
    </row>
    <row r="46" spans="1:103" s="102" customFormat="1" ht="18.75">
      <c r="A46" s="42">
        <v>37</v>
      </c>
      <c r="B46" s="37" t="s">
        <v>149</v>
      </c>
      <c r="C46" s="37" t="s">
        <v>47</v>
      </c>
      <c r="D46" s="42" t="s">
        <v>45</v>
      </c>
      <c r="E46" s="36">
        <f t="shared" si="77"/>
        <v>11.75</v>
      </c>
      <c r="F46" s="39">
        <f t="shared" si="78"/>
        <v>8</v>
      </c>
      <c r="G46" s="96">
        <v>11.5</v>
      </c>
      <c r="H46" s="96">
        <v>12</v>
      </c>
      <c r="I46" s="45">
        <f t="shared" si="79"/>
        <v>10.071428571428571</v>
      </c>
      <c r="J46" s="39">
        <f t="shared" si="80"/>
        <v>14</v>
      </c>
      <c r="K46" s="97">
        <v>10</v>
      </c>
      <c r="L46" s="97">
        <v>13</v>
      </c>
      <c r="M46" s="97">
        <v>8</v>
      </c>
      <c r="N46" s="97">
        <v>10</v>
      </c>
      <c r="O46" s="36">
        <f t="shared" si="81"/>
        <v>13.2925</v>
      </c>
      <c r="P46" s="40">
        <f t="shared" si="82"/>
        <v>8</v>
      </c>
      <c r="Q46" s="98">
        <v>14</v>
      </c>
      <c r="R46" s="98">
        <v>16</v>
      </c>
      <c r="S46" s="98">
        <v>10.67</v>
      </c>
      <c r="T46" s="98">
        <v>12.5</v>
      </c>
      <c r="U46" s="51">
        <f t="shared" si="83"/>
        <v>30</v>
      </c>
      <c r="V46" s="49">
        <f t="shared" si="84"/>
        <v>11.379999999999999</v>
      </c>
      <c r="W46" s="45">
        <f t="shared" si="85"/>
        <v>10.914999999999999</v>
      </c>
      <c r="X46" s="39">
        <f t="shared" si="140"/>
        <v>8</v>
      </c>
      <c r="Y46" s="98">
        <v>11.5</v>
      </c>
      <c r="Z46" s="98">
        <v>10.33</v>
      </c>
      <c r="AA46" s="36">
        <f t="shared" si="86"/>
        <v>8.0500000000000007</v>
      </c>
      <c r="AB46" s="39">
        <f t="shared" si="141"/>
        <v>5</v>
      </c>
      <c r="AC46" s="98">
        <v>5.5</v>
      </c>
      <c r="AD46" s="98">
        <v>10</v>
      </c>
      <c r="AE46" s="98">
        <v>5.5</v>
      </c>
      <c r="AF46" s="98">
        <v>11</v>
      </c>
      <c r="AG46" s="46">
        <f t="shared" si="87"/>
        <v>11.833333333333334</v>
      </c>
      <c r="AH46" s="92">
        <f t="shared" si="142"/>
        <v>12</v>
      </c>
      <c r="AI46" s="98">
        <v>11</v>
      </c>
      <c r="AJ46" s="98">
        <v>10</v>
      </c>
      <c r="AK46" s="98">
        <v>11.5</v>
      </c>
      <c r="AL46" s="98">
        <v>8.5</v>
      </c>
      <c r="AM46" s="98">
        <v>15</v>
      </c>
      <c r="AN46" s="93">
        <f t="shared" si="74"/>
        <v>30</v>
      </c>
      <c r="AO46" s="43">
        <f t="shared" si="88"/>
        <v>10.33</v>
      </c>
      <c r="AP46" s="51">
        <f t="shared" si="75"/>
        <v>60</v>
      </c>
      <c r="AQ46" s="52">
        <f t="shared" si="76"/>
        <v>10.855</v>
      </c>
      <c r="AR46" s="40" t="str">
        <f t="shared" si="18"/>
        <v>Admis</v>
      </c>
      <c r="AS46" s="54">
        <f t="shared" si="89"/>
        <v>60</v>
      </c>
      <c r="AT46" s="54">
        <f t="shared" si="20"/>
        <v>180</v>
      </c>
      <c r="AU46" s="99"/>
      <c r="AV46" s="85">
        <f t="shared" si="138"/>
        <v>1</v>
      </c>
      <c r="AW46" s="86">
        <f t="shared" si="90"/>
        <v>1</v>
      </c>
      <c r="AX46" s="86">
        <f t="shared" si="91"/>
        <v>1</v>
      </c>
      <c r="AY46" s="86">
        <f t="shared" si="92"/>
        <v>1</v>
      </c>
      <c r="AZ46" s="86">
        <f t="shared" si="93"/>
        <v>1</v>
      </c>
      <c r="BA46" s="86">
        <f t="shared" si="94"/>
        <v>1</v>
      </c>
      <c r="BB46" s="86">
        <f t="shared" si="95"/>
        <v>1</v>
      </c>
      <c r="BC46" s="86">
        <f t="shared" si="96"/>
        <v>1</v>
      </c>
      <c r="BD46" s="86">
        <f t="shared" si="97"/>
        <v>1</v>
      </c>
      <c r="BE46" s="86">
        <f t="shared" si="98"/>
        <v>1</v>
      </c>
      <c r="BF46" s="86">
        <f t="shared" si="99"/>
        <v>1</v>
      </c>
      <c r="BG46" s="86">
        <f t="shared" si="100"/>
        <v>1</v>
      </c>
      <c r="BH46" s="86">
        <f t="shared" si="101"/>
        <v>1</v>
      </c>
      <c r="BI46" s="86">
        <f t="shared" si="102"/>
        <v>1</v>
      </c>
      <c r="BJ46" s="85">
        <f t="shared" si="103"/>
        <v>1</v>
      </c>
      <c r="BK46" s="86">
        <f t="shared" si="104"/>
        <v>1</v>
      </c>
      <c r="BL46" s="86">
        <f t="shared" si="105"/>
        <v>1</v>
      </c>
      <c r="BM46" s="86">
        <f t="shared" si="106"/>
        <v>1</v>
      </c>
      <c r="BN46" s="86">
        <f t="shared" si="107"/>
        <v>1</v>
      </c>
      <c r="BO46" s="86">
        <f t="shared" si="108"/>
        <v>1</v>
      </c>
      <c r="BP46" s="86">
        <f t="shared" si="109"/>
        <v>1</v>
      </c>
      <c r="BQ46" s="86">
        <f t="shared" si="110"/>
        <v>1</v>
      </c>
      <c r="BR46" s="86">
        <f t="shared" si="111"/>
        <v>1</v>
      </c>
      <c r="BS46" s="86">
        <f t="shared" si="112"/>
        <v>1</v>
      </c>
      <c r="BT46" s="86">
        <f t="shared" si="113"/>
        <v>1</v>
      </c>
      <c r="BU46" s="86">
        <f t="shared" si="114"/>
        <v>1</v>
      </c>
      <c r="BV46" s="86">
        <f t="shared" si="115"/>
        <v>1</v>
      </c>
      <c r="BW46" s="86">
        <f t="shared" si="116"/>
        <v>1</v>
      </c>
      <c r="BX46" s="86">
        <f t="shared" si="117"/>
        <v>1</v>
      </c>
      <c r="BY46" s="100"/>
      <c r="BZ46" s="86">
        <f t="shared" si="139"/>
        <v>4</v>
      </c>
      <c r="CA46" s="86">
        <f t="shared" si="118"/>
        <v>4</v>
      </c>
      <c r="CB46" s="100"/>
      <c r="CC46" s="86">
        <f t="shared" si="119"/>
        <v>4</v>
      </c>
      <c r="CD46" s="91">
        <f t="shared" si="120"/>
        <v>3</v>
      </c>
      <c r="CE46" s="86">
        <f t="shared" si="121"/>
        <v>0</v>
      </c>
      <c r="CF46" s="86">
        <f t="shared" si="122"/>
        <v>3</v>
      </c>
      <c r="CG46" s="101"/>
      <c r="CH46" s="86">
        <f t="shared" si="123"/>
        <v>2</v>
      </c>
      <c r="CI46" s="86">
        <f t="shared" si="124"/>
        <v>2</v>
      </c>
      <c r="CJ46" s="86">
        <f t="shared" si="125"/>
        <v>2</v>
      </c>
      <c r="CK46" s="86">
        <f t="shared" si="126"/>
        <v>2</v>
      </c>
      <c r="CL46" s="101"/>
      <c r="CM46" s="86">
        <f t="shared" si="127"/>
        <v>4</v>
      </c>
      <c r="CN46" s="86">
        <f t="shared" si="128"/>
        <v>4</v>
      </c>
      <c r="CO46" s="101"/>
      <c r="CP46" s="86">
        <f t="shared" si="129"/>
        <v>0</v>
      </c>
      <c r="CQ46" s="86">
        <f t="shared" si="130"/>
        <v>2</v>
      </c>
      <c r="CR46" s="86">
        <f t="shared" si="131"/>
        <v>0</v>
      </c>
      <c r="CS46" s="86">
        <f t="shared" si="132"/>
        <v>3</v>
      </c>
      <c r="CT46" s="86"/>
      <c r="CU46" s="86">
        <f t="shared" si="133"/>
        <v>2</v>
      </c>
      <c r="CV46" s="86">
        <f t="shared" si="134"/>
        <v>2</v>
      </c>
      <c r="CW46" s="86">
        <f t="shared" si="135"/>
        <v>2</v>
      </c>
      <c r="CX46" s="86">
        <f t="shared" si="136"/>
        <v>0</v>
      </c>
      <c r="CY46" s="86">
        <f t="shared" si="137"/>
        <v>4</v>
      </c>
    </row>
    <row r="47" spans="1:103" s="30" customFormat="1" ht="18.75">
      <c r="A47" s="38">
        <v>38</v>
      </c>
      <c r="B47" s="35" t="s">
        <v>150</v>
      </c>
      <c r="C47" s="35" t="s">
        <v>151</v>
      </c>
      <c r="D47" s="38" t="s">
        <v>67</v>
      </c>
      <c r="E47" s="36">
        <f t="shared" si="77"/>
        <v>7.915</v>
      </c>
      <c r="F47" s="39">
        <f t="shared" si="78"/>
        <v>0</v>
      </c>
      <c r="G47" s="88">
        <v>7.5</v>
      </c>
      <c r="H47" s="88">
        <v>8.33</v>
      </c>
      <c r="I47" s="45">
        <f t="shared" si="79"/>
        <v>9.1428571428571423</v>
      </c>
      <c r="J47" s="39">
        <f t="shared" si="80"/>
        <v>10</v>
      </c>
      <c r="K47" s="89">
        <v>5</v>
      </c>
      <c r="L47" s="89">
        <v>12</v>
      </c>
      <c r="M47" s="89">
        <v>10.5</v>
      </c>
      <c r="N47" s="89">
        <v>10</v>
      </c>
      <c r="O47" s="36">
        <f t="shared" si="81"/>
        <v>10.1675</v>
      </c>
      <c r="P47" s="40">
        <f t="shared" si="82"/>
        <v>8</v>
      </c>
      <c r="Q47" s="90">
        <v>8</v>
      </c>
      <c r="R47" s="90">
        <v>11</v>
      </c>
      <c r="S47" s="90">
        <v>11.67</v>
      </c>
      <c r="T47" s="90">
        <v>10</v>
      </c>
      <c r="U47" s="51">
        <f t="shared" si="83"/>
        <v>18</v>
      </c>
      <c r="V47" s="49">
        <f t="shared" si="84"/>
        <v>9.09</v>
      </c>
      <c r="W47" s="45">
        <f t="shared" si="85"/>
        <v>11.75</v>
      </c>
      <c r="X47" s="39">
        <f t="shared" si="140"/>
        <v>8</v>
      </c>
      <c r="Y47" s="90">
        <v>12.5</v>
      </c>
      <c r="Z47" s="90">
        <v>11</v>
      </c>
      <c r="AA47" s="36">
        <f t="shared" si="86"/>
        <v>7.9</v>
      </c>
      <c r="AB47" s="39">
        <f t="shared" si="141"/>
        <v>5</v>
      </c>
      <c r="AC47" s="90">
        <v>2</v>
      </c>
      <c r="AD47" s="90">
        <v>7.5</v>
      </c>
      <c r="AE47" s="90">
        <v>12.5</v>
      </c>
      <c r="AF47" s="90">
        <v>11</v>
      </c>
      <c r="AG47" s="46">
        <f t="shared" si="87"/>
        <v>11.695</v>
      </c>
      <c r="AH47" s="92">
        <f t="shared" si="142"/>
        <v>12</v>
      </c>
      <c r="AI47" s="90">
        <v>10</v>
      </c>
      <c r="AJ47" s="90">
        <v>14</v>
      </c>
      <c r="AK47" s="90">
        <v>10.17</v>
      </c>
      <c r="AL47" s="90">
        <v>8</v>
      </c>
      <c r="AM47" s="90">
        <v>14</v>
      </c>
      <c r="AN47" s="93">
        <f t="shared" si="74"/>
        <v>30</v>
      </c>
      <c r="AO47" s="43">
        <f t="shared" si="88"/>
        <v>10.45</v>
      </c>
      <c r="AP47" s="51">
        <f t="shared" si="75"/>
        <v>48</v>
      </c>
      <c r="AQ47" s="52">
        <f t="shared" si="76"/>
        <v>9.77</v>
      </c>
      <c r="AR47" s="40" t="str">
        <f t="shared" si="18"/>
        <v>Ajourné(e)</v>
      </c>
      <c r="AS47" s="54">
        <f t="shared" si="89"/>
        <v>48</v>
      </c>
      <c r="AT47" s="54">
        <f>48+60</f>
        <v>108</v>
      </c>
      <c r="AU47" s="56"/>
      <c r="AV47" s="85">
        <f t="shared" si="138"/>
        <v>2</v>
      </c>
      <c r="AW47" s="86">
        <f t="shared" si="90"/>
        <v>2</v>
      </c>
      <c r="AX47" s="86">
        <f t="shared" si="91"/>
        <v>2</v>
      </c>
      <c r="AY47" s="86">
        <f t="shared" si="92"/>
        <v>2</v>
      </c>
      <c r="AZ47" s="86">
        <f t="shared" si="93"/>
        <v>2</v>
      </c>
      <c r="BA47" s="86">
        <f t="shared" si="94"/>
        <v>2</v>
      </c>
      <c r="BB47" s="86">
        <f t="shared" si="95"/>
        <v>1</v>
      </c>
      <c r="BC47" s="86">
        <f t="shared" si="96"/>
        <v>1</v>
      </c>
      <c r="BD47" s="86">
        <f t="shared" si="97"/>
        <v>1</v>
      </c>
      <c r="BE47" s="86">
        <f t="shared" si="98"/>
        <v>1</v>
      </c>
      <c r="BF47" s="86">
        <f t="shared" si="99"/>
        <v>1</v>
      </c>
      <c r="BG47" s="86">
        <f t="shared" si="100"/>
        <v>1</v>
      </c>
      <c r="BH47" s="86">
        <f t="shared" si="101"/>
        <v>1</v>
      </c>
      <c r="BI47" s="86">
        <f t="shared" si="102"/>
        <v>1</v>
      </c>
      <c r="BJ47" s="85">
        <f t="shared" si="103"/>
        <v>1</v>
      </c>
      <c r="BK47" s="86">
        <f t="shared" si="104"/>
        <v>1</v>
      </c>
      <c r="BL47" s="86">
        <f t="shared" si="105"/>
        <v>1</v>
      </c>
      <c r="BM47" s="86">
        <f t="shared" si="106"/>
        <v>1</v>
      </c>
      <c r="BN47" s="86">
        <f t="shared" si="107"/>
        <v>1</v>
      </c>
      <c r="BO47" s="86">
        <f t="shared" si="108"/>
        <v>1</v>
      </c>
      <c r="BP47" s="86">
        <f t="shared" si="109"/>
        <v>1</v>
      </c>
      <c r="BQ47" s="86">
        <f t="shared" si="110"/>
        <v>1</v>
      </c>
      <c r="BR47" s="86">
        <f t="shared" si="111"/>
        <v>1</v>
      </c>
      <c r="BS47" s="86">
        <f t="shared" si="112"/>
        <v>1</v>
      </c>
      <c r="BT47" s="86">
        <f t="shared" si="113"/>
        <v>1</v>
      </c>
      <c r="BU47" s="86">
        <f t="shared" si="114"/>
        <v>1</v>
      </c>
      <c r="BV47" s="86">
        <f t="shared" si="115"/>
        <v>1</v>
      </c>
      <c r="BW47" s="86">
        <f t="shared" si="116"/>
        <v>1</v>
      </c>
      <c r="BX47" s="86">
        <f t="shared" si="117"/>
        <v>1</v>
      </c>
      <c r="BY47" s="9"/>
      <c r="BZ47" s="86">
        <f t="shared" si="139"/>
        <v>0</v>
      </c>
      <c r="CA47" s="86">
        <f t="shared" si="118"/>
        <v>0</v>
      </c>
      <c r="CB47" s="9"/>
      <c r="CC47" s="86">
        <f t="shared" si="119"/>
        <v>0</v>
      </c>
      <c r="CD47" s="91">
        <f t="shared" si="120"/>
        <v>0</v>
      </c>
      <c r="CE47" s="86">
        <f t="shared" si="121"/>
        <v>4</v>
      </c>
      <c r="CF47" s="86">
        <f t="shared" si="122"/>
        <v>3</v>
      </c>
      <c r="CG47"/>
      <c r="CH47" s="86">
        <f t="shared" si="123"/>
        <v>0</v>
      </c>
      <c r="CI47" s="86">
        <f t="shared" si="124"/>
        <v>2</v>
      </c>
      <c r="CJ47" s="86">
        <f t="shared" si="125"/>
        <v>2</v>
      </c>
      <c r="CK47" s="86">
        <f t="shared" si="126"/>
        <v>2</v>
      </c>
      <c r="CL47"/>
      <c r="CM47" s="86">
        <f t="shared" si="127"/>
        <v>4</v>
      </c>
      <c r="CN47" s="86">
        <f t="shared" si="128"/>
        <v>4</v>
      </c>
      <c r="CO47"/>
      <c r="CP47" s="86">
        <f t="shared" si="129"/>
        <v>0</v>
      </c>
      <c r="CQ47" s="86">
        <f t="shared" si="130"/>
        <v>0</v>
      </c>
      <c r="CR47" s="86">
        <f t="shared" si="131"/>
        <v>2</v>
      </c>
      <c r="CS47" s="86">
        <f t="shared" si="132"/>
        <v>3</v>
      </c>
      <c r="CT47" s="86"/>
      <c r="CU47" s="86">
        <f t="shared" si="133"/>
        <v>2</v>
      </c>
      <c r="CV47" s="86">
        <f t="shared" si="134"/>
        <v>2</v>
      </c>
      <c r="CW47" s="86">
        <f t="shared" si="135"/>
        <v>2</v>
      </c>
      <c r="CX47" s="86">
        <f t="shared" si="136"/>
        <v>0</v>
      </c>
      <c r="CY47" s="86">
        <f t="shared" si="137"/>
        <v>4</v>
      </c>
    </row>
    <row r="48" spans="1:103" s="30" customFormat="1" ht="18.75">
      <c r="A48" s="38">
        <v>39</v>
      </c>
      <c r="B48" s="35" t="s">
        <v>152</v>
      </c>
      <c r="C48" s="35" t="s">
        <v>153</v>
      </c>
      <c r="D48" s="38" t="s">
        <v>46</v>
      </c>
      <c r="E48" s="36">
        <f t="shared" si="77"/>
        <v>8.5850000000000009</v>
      </c>
      <c r="F48" s="39">
        <f t="shared" si="78"/>
        <v>4</v>
      </c>
      <c r="G48" s="88">
        <v>6.5</v>
      </c>
      <c r="H48" s="88">
        <v>10.67</v>
      </c>
      <c r="I48" s="45">
        <f t="shared" si="79"/>
        <v>10.857142857142858</v>
      </c>
      <c r="J48" s="39">
        <f t="shared" si="80"/>
        <v>14</v>
      </c>
      <c r="K48" s="89">
        <v>10</v>
      </c>
      <c r="L48" s="89">
        <v>10</v>
      </c>
      <c r="M48" s="89">
        <v>11.5</v>
      </c>
      <c r="N48" s="89">
        <v>12</v>
      </c>
      <c r="O48" s="36">
        <f t="shared" si="81"/>
        <v>11.25</v>
      </c>
      <c r="P48" s="40">
        <f t="shared" si="82"/>
        <v>8</v>
      </c>
      <c r="Q48" s="90">
        <v>11</v>
      </c>
      <c r="R48" s="90">
        <v>12.5</v>
      </c>
      <c r="S48" s="90">
        <v>8</v>
      </c>
      <c r="T48" s="90">
        <v>13.5</v>
      </c>
      <c r="U48" s="51">
        <f t="shared" si="83"/>
        <v>30</v>
      </c>
      <c r="V48" s="49">
        <f t="shared" si="84"/>
        <v>10.36</v>
      </c>
      <c r="W48" s="45">
        <f t="shared" si="85"/>
        <v>9.1649999999999991</v>
      </c>
      <c r="X48" s="39">
        <f t="shared" si="140"/>
        <v>4</v>
      </c>
      <c r="Y48" s="90">
        <v>8</v>
      </c>
      <c r="Z48" s="90">
        <v>10.33</v>
      </c>
      <c r="AA48" s="36">
        <f t="shared" si="86"/>
        <v>7.8</v>
      </c>
      <c r="AB48" s="39">
        <f t="shared" si="141"/>
        <v>3</v>
      </c>
      <c r="AC48" s="90">
        <v>5</v>
      </c>
      <c r="AD48" s="90">
        <v>7</v>
      </c>
      <c r="AE48" s="90">
        <v>8</v>
      </c>
      <c r="AF48" s="90">
        <v>11</v>
      </c>
      <c r="AG48" s="46">
        <f t="shared" si="87"/>
        <v>12.25</v>
      </c>
      <c r="AH48" s="92">
        <f t="shared" si="142"/>
        <v>12</v>
      </c>
      <c r="AI48" s="90">
        <v>13</v>
      </c>
      <c r="AJ48" s="90">
        <v>12</v>
      </c>
      <c r="AK48" s="90">
        <v>10</v>
      </c>
      <c r="AL48" s="90">
        <v>8.5</v>
      </c>
      <c r="AM48" s="90">
        <v>15</v>
      </c>
      <c r="AN48" s="93">
        <f t="shared" si="74"/>
        <v>19</v>
      </c>
      <c r="AO48" s="43">
        <f t="shared" si="88"/>
        <v>9.9499999999999993</v>
      </c>
      <c r="AP48" s="51">
        <f t="shared" si="75"/>
        <v>60</v>
      </c>
      <c r="AQ48" s="52">
        <f t="shared" si="76"/>
        <v>10.154999999999999</v>
      </c>
      <c r="AR48" s="40" t="str">
        <f t="shared" si="18"/>
        <v>Admis</v>
      </c>
      <c r="AS48" s="54">
        <f t="shared" si="89"/>
        <v>60</v>
      </c>
      <c r="AT48" s="54">
        <f t="shared" si="20"/>
        <v>180</v>
      </c>
      <c r="AU48" s="56"/>
      <c r="AV48" s="85">
        <f t="shared" si="138"/>
        <v>1</v>
      </c>
      <c r="AW48" s="86">
        <f t="shared" si="90"/>
        <v>1</v>
      </c>
      <c r="AX48" s="86">
        <f t="shared" si="91"/>
        <v>1</v>
      </c>
      <c r="AY48" s="86">
        <f t="shared" si="92"/>
        <v>1</v>
      </c>
      <c r="AZ48" s="86">
        <f t="shared" si="93"/>
        <v>1</v>
      </c>
      <c r="BA48" s="86">
        <f t="shared" si="94"/>
        <v>1</v>
      </c>
      <c r="BB48" s="86">
        <f t="shared" si="95"/>
        <v>1</v>
      </c>
      <c r="BC48" s="86">
        <f t="shared" si="96"/>
        <v>1</v>
      </c>
      <c r="BD48" s="86">
        <f t="shared" si="97"/>
        <v>1</v>
      </c>
      <c r="BE48" s="86">
        <f t="shared" si="98"/>
        <v>1</v>
      </c>
      <c r="BF48" s="86">
        <f t="shared" si="99"/>
        <v>1</v>
      </c>
      <c r="BG48" s="86">
        <f t="shared" si="100"/>
        <v>1</v>
      </c>
      <c r="BH48" s="86">
        <f t="shared" si="101"/>
        <v>1</v>
      </c>
      <c r="BI48" s="86">
        <f t="shared" si="102"/>
        <v>1</v>
      </c>
      <c r="BJ48" s="85">
        <f t="shared" si="103"/>
        <v>1</v>
      </c>
      <c r="BK48" s="86">
        <f t="shared" si="104"/>
        <v>1</v>
      </c>
      <c r="BL48" s="86">
        <f t="shared" si="105"/>
        <v>1</v>
      </c>
      <c r="BM48" s="86">
        <f t="shared" si="106"/>
        <v>1</v>
      </c>
      <c r="BN48" s="86">
        <f t="shared" si="107"/>
        <v>1</v>
      </c>
      <c r="BO48" s="86">
        <f t="shared" si="108"/>
        <v>1</v>
      </c>
      <c r="BP48" s="86">
        <f t="shared" si="109"/>
        <v>1</v>
      </c>
      <c r="BQ48" s="86">
        <f t="shared" si="110"/>
        <v>1</v>
      </c>
      <c r="BR48" s="86">
        <f t="shared" si="111"/>
        <v>1</v>
      </c>
      <c r="BS48" s="86">
        <f t="shared" si="112"/>
        <v>1</v>
      </c>
      <c r="BT48" s="86">
        <f t="shared" si="113"/>
        <v>1</v>
      </c>
      <c r="BU48" s="86">
        <f t="shared" si="114"/>
        <v>1</v>
      </c>
      <c r="BV48" s="86">
        <f t="shared" si="115"/>
        <v>1</v>
      </c>
      <c r="BW48" s="86">
        <f t="shared" si="116"/>
        <v>1</v>
      </c>
      <c r="BX48" s="86">
        <f t="shared" si="117"/>
        <v>1</v>
      </c>
      <c r="BY48" s="9"/>
      <c r="BZ48" s="86">
        <f t="shared" si="139"/>
        <v>0</v>
      </c>
      <c r="CA48" s="86">
        <f t="shared" si="118"/>
        <v>4</v>
      </c>
      <c r="CB48" s="9"/>
      <c r="CC48" s="86">
        <f t="shared" si="119"/>
        <v>4</v>
      </c>
      <c r="CD48" s="91">
        <f t="shared" si="120"/>
        <v>0</v>
      </c>
      <c r="CE48" s="86">
        <f t="shared" si="121"/>
        <v>4</v>
      </c>
      <c r="CF48" s="86">
        <f t="shared" si="122"/>
        <v>3</v>
      </c>
      <c r="CG48"/>
      <c r="CH48" s="86">
        <f t="shared" si="123"/>
        <v>2</v>
      </c>
      <c r="CI48" s="86">
        <f t="shared" si="124"/>
        <v>2</v>
      </c>
      <c r="CJ48" s="86">
        <f t="shared" si="125"/>
        <v>0</v>
      </c>
      <c r="CK48" s="86">
        <f t="shared" si="126"/>
        <v>2</v>
      </c>
      <c r="CL48"/>
      <c r="CM48" s="86">
        <f t="shared" si="127"/>
        <v>0</v>
      </c>
      <c r="CN48" s="86">
        <f t="shared" si="128"/>
        <v>4</v>
      </c>
      <c r="CO48"/>
      <c r="CP48" s="86">
        <f t="shared" si="129"/>
        <v>0</v>
      </c>
      <c r="CQ48" s="86">
        <f t="shared" si="130"/>
        <v>0</v>
      </c>
      <c r="CR48" s="86">
        <f t="shared" si="131"/>
        <v>0</v>
      </c>
      <c r="CS48" s="86">
        <f t="shared" si="132"/>
        <v>3</v>
      </c>
      <c r="CT48" s="86"/>
      <c r="CU48" s="86">
        <f t="shared" si="133"/>
        <v>2</v>
      </c>
      <c r="CV48" s="86">
        <f t="shared" si="134"/>
        <v>2</v>
      </c>
      <c r="CW48" s="86">
        <f t="shared" si="135"/>
        <v>2</v>
      </c>
      <c r="CX48" s="86">
        <f t="shared" si="136"/>
        <v>0</v>
      </c>
      <c r="CY48" s="86">
        <f t="shared" si="137"/>
        <v>4</v>
      </c>
    </row>
    <row r="49" spans="1:103" s="30" customFormat="1" ht="18.75">
      <c r="A49" s="38">
        <v>40</v>
      </c>
      <c r="B49" s="35" t="s">
        <v>154</v>
      </c>
      <c r="C49" s="35" t="s">
        <v>155</v>
      </c>
      <c r="D49" s="38" t="s">
        <v>37</v>
      </c>
      <c r="E49" s="36">
        <f t="shared" si="77"/>
        <v>11.25</v>
      </c>
      <c r="F49" s="39">
        <f t="shared" si="78"/>
        <v>8</v>
      </c>
      <c r="G49" s="88">
        <v>10.5</v>
      </c>
      <c r="H49" s="88">
        <v>12</v>
      </c>
      <c r="I49" s="45">
        <f t="shared" si="79"/>
        <v>10.428571428571429</v>
      </c>
      <c r="J49" s="39">
        <f t="shared" si="80"/>
        <v>14</v>
      </c>
      <c r="K49" s="89">
        <v>10</v>
      </c>
      <c r="L49" s="89">
        <v>12</v>
      </c>
      <c r="M49" s="89">
        <v>10</v>
      </c>
      <c r="N49" s="89">
        <v>10</v>
      </c>
      <c r="O49" s="36">
        <f t="shared" si="81"/>
        <v>12.1675</v>
      </c>
      <c r="P49" s="40">
        <f t="shared" si="82"/>
        <v>8</v>
      </c>
      <c r="Q49" s="90">
        <v>13</v>
      </c>
      <c r="R49" s="90">
        <v>15</v>
      </c>
      <c r="S49" s="90">
        <v>10.17</v>
      </c>
      <c r="T49" s="90">
        <v>10.5</v>
      </c>
      <c r="U49" s="51">
        <f t="shared" si="83"/>
        <v>30</v>
      </c>
      <c r="V49" s="49">
        <f t="shared" si="84"/>
        <v>11.12</v>
      </c>
      <c r="W49" s="45">
        <f t="shared" si="85"/>
        <v>8.75</v>
      </c>
      <c r="X49" s="39">
        <f t="shared" si="140"/>
        <v>4</v>
      </c>
      <c r="Y49" s="90">
        <v>6.5</v>
      </c>
      <c r="Z49" s="90">
        <v>11</v>
      </c>
      <c r="AA49" s="36">
        <f t="shared" si="86"/>
        <v>9.4</v>
      </c>
      <c r="AB49" s="39">
        <f t="shared" si="141"/>
        <v>5</v>
      </c>
      <c r="AC49" s="90">
        <v>7</v>
      </c>
      <c r="AD49" s="90">
        <v>8.5</v>
      </c>
      <c r="AE49" s="90">
        <v>11.5</v>
      </c>
      <c r="AF49" s="90">
        <v>11</v>
      </c>
      <c r="AG49" s="46">
        <f t="shared" si="87"/>
        <v>11.555</v>
      </c>
      <c r="AH49" s="92">
        <f t="shared" si="142"/>
        <v>12</v>
      </c>
      <c r="AI49" s="90">
        <v>11</v>
      </c>
      <c r="AJ49" s="90">
        <v>13.5</v>
      </c>
      <c r="AK49" s="90">
        <v>10.33</v>
      </c>
      <c r="AL49" s="90">
        <v>8.5</v>
      </c>
      <c r="AM49" s="90">
        <v>13</v>
      </c>
      <c r="AN49" s="93">
        <f t="shared" si="74"/>
        <v>30</v>
      </c>
      <c r="AO49" s="43">
        <f t="shared" si="88"/>
        <v>10.09</v>
      </c>
      <c r="AP49" s="51">
        <f t="shared" si="75"/>
        <v>60</v>
      </c>
      <c r="AQ49" s="52">
        <f t="shared" si="76"/>
        <v>10.605</v>
      </c>
      <c r="AR49" s="40" t="str">
        <f t="shared" si="18"/>
        <v>Admis</v>
      </c>
      <c r="AS49" s="54">
        <f t="shared" si="89"/>
        <v>60</v>
      </c>
      <c r="AT49" s="54">
        <f t="shared" si="20"/>
        <v>180</v>
      </c>
      <c r="AU49" s="56"/>
      <c r="AV49" s="85">
        <f t="shared" si="138"/>
        <v>1</v>
      </c>
      <c r="AW49" s="86">
        <f t="shared" si="90"/>
        <v>1</v>
      </c>
      <c r="AX49" s="86">
        <f t="shared" si="91"/>
        <v>1</v>
      </c>
      <c r="AY49" s="86">
        <f t="shared" si="92"/>
        <v>1</v>
      </c>
      <c r="AZ49" s="86">
        <f t="shared" si="93"/>
        <v>1</v>
      </c>
      <c r="BA49" s="86">
        <f t="shared" si="94"/>
        <v>1</v>
      </c>
      <c r="BB49" s="86">
        <f t="shared" si="95"/>
        <v>1</v>
      </c>
      <c r="BC49" s="86">
        <f t="shared" si="96"/>
        <v>1</v>
      </c>
      <c r="BD49" s="86">
        <f t="shared" si="97"/>
        <v>1</v>
      </c>
      <c r="BE49" s="86">
        <f t="shared" si="98"/>
        <v>1</v>
      </c>
      <c r="BF49" s="86">
        <f t="shared" si="99"/>
        <v>1</v>
      </c>
      <c r="BG49" s="86">
        <f t="shared" si="100"/>
        <v>1</v>
      </c>
      <c r="BH49" s="86">
        <f t="shared" si="101"/>
        <v>1</v>
      </c>
      <c r="BI49" s="86">
        <f t="shared" si="102"/>
        <v>1</v>
      </c>
      <c r="BJ49" s="85">
        <f t="shared" si="103"/>
        <v>1</v>
      </c>
      <c r="BK49" s="86">
        <f t="shared" si="104"/>
        <v>1</v>
      </c>
      <c r="BL49" s="86">
        <f t="shared" si="105"/>
        <v>1</v>
      </c>
      <c r="BM49" s="86">
        <f t="shared" si="106"/>
        <v>1</v>
      </c>
      <c r="BN49" s="86">
        <f t="shared" si="107"/>
        <v>1</v>
      </c>
      <c r="BO49" s="86">
        <f t="shared" si="108"/>
        <v>1</v>
      </c>
      <c r="BP49" s="86">
        <f t="shared" si="109"/>
        <v>1</v>
      </c>
      <c r="BQ49" s="86">
        <f t="shared" si="110"/>
        <v>1</v>
      </c>
      <c r="BR49" s="86">
        <f t="shared" si="111"/>
        <v>1</v>
      </c>
      <c r="BS49" s="86">
        <f t="shared" si="112"/>
        <v>1</v>
      </c>
      <c r="BT49" s="86">
        <f t="shared" si="113"/>
        <v>1</v>
      </c>
      <c r="BU49" s="86">
        <f t="shared" si="114"/>
        <v>1</v>
      </c>
      <c r="BV49" s="86">
        <f t="shared" si="115"/>
        <v>1</v>
      </c>
      <c r="BW49" s="86">
        <f t="shared" si="116"/>
        <v>1</v>
      </c>
      <c r="BX49" s="86">
        <f t="shared" si="117"/>
        <v>1</v>
      </c>
      <c r="BY49" s="9"/>
      <c r="BZ49" s="86">
        <f t="shared" si="139"/>
        <v>4</v>
      </c>
      <c r="CA49" s="86">
        <f t="shared" si="118"/>
        <v>4</v>
      </c>
      <c r="CB49" s="9"/>
      <c r="CC49" s="86">
        <f t="shared" si="119"/>
        <v>4</v>
      </c>
      <c r="CD49" s="91">
        <f t="shared" si="120"/>
        <v>0</v>
      </c>
      <c r="CE49" s="86">
        <f t="shared" si="121"/>
        <v>4</v>
      </c>
      <c r="CF49" s="86">
        <f t="shared" si="122"/>
        <v>3</v>
      </c>
      <c r="CG49"/>
      <c r="CH49" s="86">
        <f t="shared" si="123"/>
        <v>2</v>
      </c>
      <c r="CI49" s="86">
        <f t="shared" si="124"/>
        <v>2</v>
      </c>
      <c r="CJ49" s="86">
        <f t="shared" si="125"/>
        <v>2</v>
      </c>
      <c r="CK49" s="86">
        <f t="shared" si="126"/>
        <v>2</v>
      </c>
      <c r="CL49"/>
      <c r="CM49" s="86">
        <f t="shared" si="127"/>
        <v>0</v>
      </c>
      <c r="CN49" s="86">
        <f t="shared" si="128"/>
        <v>4</v>
      </c>
      <c r="CO49"/>
      <c r="CP49" s="86">
        <f t="shared" si="129"/>
        <v>0</v>
      </c>
      <c r="CQ49" s="86">
        <f t="shared" si="130"/>
        <v>0</v>
      </c>
      <c r="CR49" s="86">
        <f t="shared" si="131"/>
        <v>2</v>
      </c>
      <c r="CS49" s="86">
        <f t="shared" si="132"/>
        <v>3</v>
      </c>
      <c r="CT49" s="86"/>
      <c r="CU49" s="86">
        <f t="shared" si="133"/>
        <v>2</v>
      </c>
      <c r="CV49" s="86">
        <f t="shared" si="134"/>
        <v>2</v>
      </c>
      <c r="CW49" s="86">
        <f t="shared" si="135"/>
        <v>2</v>
      </c>
      <c r="CX49" s="86">
        <f t="shared" si="136"/>
        <v>0</v>
      </c>
      <c r="CY49" s="86">
        <f t="shared" si="137"/>
        <v>4</v>
      </c>
    </row>
    <row r="50" spans="1:103" s="30" customFormat="1" ht="18.75">
      <c r="A50" s="38">
        <v>41</v>
      </c>
      <c r="B50" s="35" t="s">
        <v>156</v>
      </c>
      <c r="C50" s="35" t="s">
        <v>157</v>
      </c>
      <c r="D50" s="38" t="s">
        <v>158</v>
      </c>
      <c r="E50" s="36">
        <f t="shared" ref="E50:E59" si="143">((G50*4)+(H50*4))/8</f>
        <v>11.25</v>
      </c>
      <c r="F50" s="39">
        <f t="shared" ref="F50:F59" si="144">IF(E50&gt;=10,8,SUM(IF(G50&gt;=10,4,0),IF(H50&gt;=10,4,0)))</f>
        <v>8</v>
      </c>
      <c r="G50" s="88">
        <v>12.5</v>
      </c>
      <c r="H50" s="88">
        <v>10</v>
      </c>
      <c r="I50" s="45">
        <f t="shared" ref="I50:I59" si="145">((K50*4)+(L50*3)+(M50*4)+(N50*3))/14</f>
        <v>10.428571428571429</v>
      </c>
      <c r="J50" s="39">
        <f t="shared" ref="J50:J55" si="146">IF(I50&gt;=10,14,SUM(IF(K50&gt;=10,4,0),IF(L50&gt;=10,3,0),IF(M50&gt;=10,4,0),IF( N50&gt;=10,3,0)))</f>
        <v>14</v>
      </c>
      <c r="K50" s="89">
        <v>7.5</v>
      </c>
      <c r="L50" s="89">
        <v>10</v>
      </c>
      <c r="M50" s="89">
        <v>14</v>
      </c>
      <c r="N50" s="89">
        <v>10</v>
      </c>
      <c r="O50" s="36">
        <f t="shared" ref="O50:O59" si="147">((Q50*2)+(R50*2)+(S50*2)+(T50*2))/8</f>
        <v>9.4175000000000004</v>
      </c>
      <c r="P50" s="40">
        <f t="shared" ref="P50:P55" si="148">IF(O50&gt;=10,8,SUM(IF(Q50&gt;=10,2,0),IF(R50&gt;=10,2,0),IF(S50&gt;=10,2,0),IF( T50&gt;=10,2,0)))</f>
        <v>4</v>
      </c>
      <c r="Q50" s="90">
        <v>9</v>
      </c>
      <c r="R50" s="90">
        <v>6</v>
      </c>
      <c r="S50" s="90">
        <v>12.67</v>
      </c>
      <c r="T50" s="90">
        <v>10</v>
      </c>
      <c r="U50" s="51">
        <f t="shared" ref="U50:U59" si="149">IF(V50&gt;=10,30,SUM(F50+J50+P50))</f>
        <v>30</v>
      </c>
      <c r="V50" s="49">
        <f t="shared" ref="V50:V59" si="150">ROUNDUP(((E50*8)+(I50*14)+(O50*8))/30,2)</f>
        <v>10.379999999999999</v>
      </c>
      <c r="W50" s="45">
        <f t="shared" ref="W50:W59" si="151">((Y50*4)+(Z50*4))/8</f>
        <v>10.835000000000001</v>
      </c>
      <c r="X50" s="39">
        <f t="shared" si="140"/>
        <v>8</v>
      </c>
      <c r="Y50" s="90">
        <v>12</v>
      </c>
      <c r="Z50" s="90">
        <v>9.67</v>
      </c>
      <c r="AA50" s="36">
        <f t="shared" ref="AA50:AA59" si="152">((AC50*3)+(AD50*2)+(AE50*2)+(AF50*3))/10</f>
        <v>9.8000000000000007</v>
      </c>
      <c r="AB50" s="39">
        <f t="shared" si="141"/>
        <v>6</v>
      </c>
      <c r="AC50" s="90">
        <v>14</v>
      </c>
      <c r="AD50" s="90">
        <v>3.5</v>
      </c>
      <c r="AE50" s="90">
        <v>9.5</v>
      </c>
      <c r="AF50" s="90">
        <v>10</v>
      </c>
      <c r="AG50" s="46">
        <f t="shared" ref="AG50:AG59" si="153">((AI50*2)+(AJ50*2)+(AK50*2)+(AL50*2)+(AM50*4))/12</f>
        <v>11.416666666666666</v>
      </c>
      <c r="AH50" s="92">
        <f t="shared" si="142"/>
        <v>12</v>
      </c>
      <c r="AI50" s="90">
        <v>12</v>
      </c>
      <c r="AJ50" s="90">
        <v>10.5</v>
      </c>
      <c r="AK50" s="90">
        <v>10</v>
      </c>
      <c r="AL50" s="90">
        <v>10</v>
      </c>
      <c r="AM50" s="90">
        <v>13</v>
      </c>
      <c r="AN50" s="93">
        <f t="shared" ref="AN50:AN59" si="154">IF(AO50&gt;=10,30,SUM(X50+AB50+AH50))</f>
        <v>30</v>
      </c>
      <c r="AO50" s="43">
        <f t="shared" ref="AO50:AO59" si="155">ROUNDUP(((W50*8)+(AA50*10)+(AG50*12))/30,2)</f>
        <v>10.73</v>
      </c>
      <c r="AP50" s="51">
        <f t="shared" ref="AP50:AP59" si="156">IF(AQ50&gt;=10,60,SUM(U50+AN50))</f>
        <v>60</v>
      </c>
      <c r="AQ50" s="52">
        <f t="shared" ref="AQ50:AQ59" si="157">(V50+AO50)/2</f>
        <v>10.555</v>
      </c>
      <c r="AR50" s="40" t="str">
        <f t="shared" si="18"/>
        <v>Admis</v>
      </c>
      <c r="AS50" s="54">
        <f t="shared" ref="AS50:AS59" si="158">IF(AQ50&gt;=10,60,SUM(U50+AN50))</f>
        <v>60</v>
      </c>
      <c r="AT50" s="54">
        <f t="shared" si="20"/>
        <v>180</v>
      </c>
      <c r="AU50" s="56"/>
      <c r="AV50" s="85">
        <f t="shared" si="138"/>
        <v>1</v>
      </c>
      <c r="AW50" s="86">
        <f t="shared" ref="AW50:AW59" si="159">IF(E50&gt;=10,1,IF((E50&lt;10)*(V50&gt;=10),1,IF((E50&lt;10)*(AQ50&gt;=10),1,IF((E50&lt;10)*(V50&lt;10)*(AQ50&lt;10),2))))</f>
        <v>1</v>
      </c>
      <c r="AX50" s="86">
        <f t="shared" ref="AX50:AX59" si="160">IF(E50&gt;=10,1,IF(G50&gt;=10,1,IF(V50&gt;=10,1,IF(AQ50&gt;=10,1,IF((V50&lt;10)*(G50&lt;10)*(E50&lt;10)*(AQ50&lt;10),2)))))</f>
        <v>1</v>
      </c>
      <c r="AY50" s="86">
        <f t="shared" ref="AY50:AY59" si="161">IF(E50&gt;=10,1,IF(H50&gt;=10,1,IF(V50&gt;=10,1,IF(AQ50&gt;=10,1,IF((V50&lt;10)*(H50&lt;10)*(E50&lt;10)*(AQ50&lt;10),2)))))</f>
        <v>1</v>
      </c>
      <c r="AZ50" s="86">
        <f t="shared" ref="AZ50:AZ59" si="162">IF(I50&gt;=10,1,IF((I50&lt;10)*(V50&gt;=10),1,IF((I50&lt;10)*(AQ50&gt;=10),1,IF((I50&lt;10)*(V50&lt;10)*(AQ50&lt;10),2))))</f>
        <v>1</v>
      </c>
      <c r="BA50" s="86">
        <f t="shared" ref="BA50:BA59" si="163">IF(I50&gt;=10,1,IF(K50&gt;=10,1,IF(V50&gt;=10,1,IF(AQ50&gt;=10,1,IF((V50&lt;10)*(K50&lt;10)*(I50&lt;10)*(AQ50&lt;10),2)))))</f>
        <v>1</v>
      </c>
      <c r="BB50" s="86">
        <f t="shared" ref="BB50:BB59" si="164">IF(I50&gt;=10,1,IF(L50&gt;=10,1,IF(V50&gt;=10,1,IF(AQ50&gt;=10,1,IF((V50&lt;10)*(L50&lt;10)*(I50&lt;10)*(AQ50&lt;10),2)))))</f>
        <v>1</v>
      </c>
      <c r="BC50" s="86">
        <f t="shared" ref="BC50:BC59" si="165">IF(I50&gt;=10,1,IF(M50&gt;=10,1,IF(V50&gt;=10,1,IF(AQ50&gt;=10,1,IF((V50&lt;10)*(M50&lt;10)*(I50&lt;10)*(AQ50&lt;10),2)))))</f>
        <v>1</v>
      </c>
      <c r="BD50" s="86">
        <f t="shared" ref="BD50:BD59" si="166">IF(I50&gt;=10,1,IF(N50&gt;=10,1,IF(V50&gt;=10,1,IF(AQ50&gt;=10,1,IF((V50&lt;10)*(N50&lt;10)*(I50&lt;10)*(AQ50&lt;10),2)))))</f>
        <v>1</v>
      </c>
      <c r="BE50" s="86">
        <f t="shared" ref="BE50:BE59" si="167">IF(O50&gt;=10,1,IF((O50&lt;10)*(V50&gt;=10),1,IF((O50&lt;10)*(AQ50&gt;=10),1,IF((O50&lt;10)*(V50&lt;10)*(AQ50&lt;10),2))))</f>
        <v>1</v>
      </c>
      <c r="BF50" s="86">
        <f t="shared" ref="BF50:BF59" si="168">IF(O50&gt;=10,1,IF(Q50&gt;=10,1,IF(V50&gt;=10,1,IF(AQ50&gt;=10,1,IF((V50&lt;10)*(Q50&lt;10)*(O50&lt;10)*(AQ50&lt;10),2)))))</f>
        <v>1</v>
      </c>
      <c r="BG50" s="86">
        <f t="shared" ref="BG50:BG59" si="169">IF(O50&gt;=10,1,IF(R50&gt;=10,1,IF(V50&gt;=10,1,IF(AQ50&gt;=10,1,IF((V50&lt;10)*(R50&lt;10)*(O50&lt;10)*(AQ50&lt;10),2)))))</f>
        <v>1</v>
      </c>
      <c r="BH50" s="86">
        <f t="shared" ref="BH50:BH59" si="170">IF(O50&gt;=10,1,IF(S50&gt;=10,1,IF(V50&gt;=10,1,IF(AQ50&gt;=10,1,IF((V50&lt;10)*(S50&lt;10)*(O50&lt;10)*(AQ50&lt;10),2)))))</f>
        <v>1</v>
      </c>
      <c r="BI50" s="86">
        <f t="shared" ref="BI50:BI59" si="171">IF(O50&gt;=10,1,IF(T50&gt;=10,1,IF(V50&gt;=10,1,IF(AQ50&gt;=10,1,IF((V50&lt;10)*(T50&lt;10)*(O50&lt;10)*(AQ50&lt;10),2)))))</f>
        <v>1</v>
      </c>
      <c r="BJ50" s="85">
        <f t="shared" ref="BJ50:BJ59" si="172">IF(AO50&gt;=10,1,IF(AQ50&gt;=10,1,IF((AO50&lt;10)*(AQ50&lt;10),2)))</f>
        <v>1</v>
      </c>
      <c r="BK50" s="86">
        <f t="shared" ref="BK50:BK59" si="173">IF(W50&gt;=10,1,IF((W50&lt;10)*(AO50&gt;=10),1,IF((W50&lt;10)*(AQ50&gt;=10),1,IF((W50&lt;10)*(AO50&lt;10)*(AQ50&lt;10),2))))</f>
        <v>1</v>
      </c>
      <c r="BL50" s="86">
        <f t="shared" ref="BL50:BL59" si="174">IF(W50&gt;=10,1,IF(Y50&gt;=10,1,IF(AO50&gt;=10,1,IF(AQ50&gt;=10,1,IF((AO50&lt;10)*(Y50&lt;10)*(W50&lt;10)*(AQ50&lt;10),2)))))</f>
        <v>1</v>
      </c>
      <c r="BM50" s="86">
        <f t="shared" ref="BM50:BM59" si="175">IF(W50&gt;=10,1,IF(Z50&gt;=10,1,IF(AO50&gt;=10,1,IF(AQ50&gt;=10,1,IF((AO50&lt;10)*(Z50&lt;10)*(W50&lt;10)*(AQ50&lt;10),2)))))</f>
        <v>1</v>
      </c>
      <c r="BN50" s="86">
        <f t="shared" ref="BN50:BN59" si="176">IF(AA50&gt;=10,1,IF((AA50&lt;10)*(AO50&gt;=10),1,IF((AA50&lt;10)*(AQ50&gt;=10),1,IF((AA50&lt;10)*(AO50&lt;10)*(AQ50&lt;10),2))))</f>
        <v>1</v>
      </c>
      <c r="BO50" s="86">
        <f t="shared" ref="BO50:BO59" si="177">IF(AA50&gt;=10,1,IF(AC50&gt;=10,1,IF(AO50&gt;=10,1,IF(AQ50&gt;=10,1,IF((AO50&lt;10)*(AC50&lt;10)*(AA50&lt;10)*(AQ50&lt;10),2)))))</f>
        <v>1</v>
      </c>
      <c r="BP50" s="86">
        <f t="shared" ref="BP50:BP59" si="178">IF(AA50&gt;=10,1,IF(AD50&gt;=10,1,IF(AO50&gt;=10,1,IF(AQ50&gt;=10,1,IF((AO50&lt;10)*(AD50&lt;10)*(AA50&lt;10)*(AQ50&lt;10),2)))))</f>
        <v>1</v>
      </c>
      <c r="BQ50" s="86">
        <f t="shared" ref="BQ50:BQ59" si="179">IF(AA50&gt;=10,1,IF(AE50&gt;=10,1,IF(AO50&gt;=10,1,IF(AQ50&gt;=10,1,IF((AO50)*(AE50&lt;10)*(AA50&lt;10)*(AQ50&lt;10),2)))))</f>
        <v>1</v>
      </c>
      <c r="BR50" s="86">
        <f t="shared" ref="BR50:BR59" si="180">IF(AA50&gt;=10,1,IF(AF50&gt;=10,1,IF(AO50&gt;=10,1,IF(AQ50&gt;=10,1,IF((AO50)*(AF50&lt;10)*(AA50&lt;10)*(AQ50&lt;10),2)))))</f>
        <v>1</v>
      </c>
      <c r="BS50" s="86">
        <f t="shared" ref="BS50:BS59" si="181">IF(AG50&gt;=10,1,IF((AG50&lt;10)*(AO50&gt;=10),1,IF((AG50&lt;10)*(AQ50&gt;=10),1,IF((AG50&lt;10)*(AO50&lt;10)*(AQ50&lt;10),2))))</f>
        <v>1</v>
      </c>
      <c r="BT50" s="86">
        <f t="shared" ref="BT50:BT59" si="182">IF(AG50&gt;=10,1,IF(AI50&gt;=10,1,IF(AO50&gt;=10,1,IF(AQ50&gt;=10,1,IF((AO50)*(AI50&lt;10)*(AG50&lt;10)*(AQ50&lt;10),2)))))</f>
        <v>1</v>
      </c>
      <c r="BU50" s="86">
        <f t="shared" ref="BU50:BU59" si="183">IF(AG50&gt;=10,1,IF(AJ50&gt;=10,1,IF(AO50&gt;=10,1,IF(AQ50&gt;=10,1,IF((AO50)*(AJ50&lt;10)*(AG50&lt;10)*(AQ50&lt;10),2)))))</f>
        <v>1</v>
      </c>
      <c r="BV50" s="86">
        <f t="shared" ref="BV50:BV59" si="184">IF(AG50&gt;=10,1,IF(AK50&gt;=10,1,IF(AO50&gt;=10,1,IF(AQ50&gt;=10,1,IF((AO50)*(AK50&lt;10)*(AG50&lt;10)*(AQ50&lt;10),2)))))</f>
        <v>1</v>
      </c>
      <c r="BW50" s="86">
        <f t="shared" ref="BW50:BW59" si="185">IF(AG50&gt;=10,1,IF(AL50&gt;=10,1,IF(AO50&gt;=10,1,IF(AQ50&gt;=10,1,IF((AO50)*(AL50&lt;10)*(AG50&lt;10)*(AQ50&lt;10),2)))))</f>
        <v>1</v>
      </c>
      <c r="BX50" s="86">
        <f t="shared" ref="BX50:BX59" si="186">IF(AG50&gt;=10,1,IF(AM50&gt;=10,1,IF(AO50&gt;=10,1,IF(AQ50&gt;=10,1,IF((AO50)*(AM50&lt;10)*(AG50&lt;10)*(AQ50&lt;10),2)))))</f>
        <v>1</v>
      </c>
      <c r="BY50" s="9"/>
      <c r="BZ50" s="86">
        <f t="shared" si="139"/>
        <v>4</v>
      </c>
      <c r="CA50" s="86">
        <f t="shared" ref="CA50:CA59" si="187">IF(H50&gt;=10,4,0)</f>
        <v>4</v>
      </c>
      <c r="CB50" s="9"/>
      <c r="CC50" s="86">
        <f t="shared" ref="CC50:CC59" si="188">IF(K50&gt;=10,4,0)</f>
        <v>0</v>
      </c>
      <c r="CD50" s="91">
        <f t="shared" ref="CD50:CD59" si="189">IF(AD50&gt;=10,3,0)</f>
        <v>0</v>
      </c>
      <c r="CE50" s="86">
        <f t="shared" ref="CE50:CE59" si="190">IF(M50&gt;=10,4,0)</f>
        <v>4</v>
      </c>
      <c r="CF50" s="86">
        <f t="shared" ref="CF50:CF59" si="191">IF(N50&gt;=10,3,0)</f>
        <v>3</v>
      </c>
      <c r="CG50"/>
      <c r="CH50" s="86">
        <f t="shared" ref="CH50:CH59" si="192">IF(Q50&gt;=10,2,0)</f>
        <v>0</v>
      </c>
      <c r="CI50" s="86">
        <f t="shared" ref="CI50:CI59" si="193">IF(R50&gt;=10,2,0)</f>
        <v>0</v>
      </c>
      <c r="CJ50" s="86">
        <f t="shared" ref="CJ50:CJ59" si="194">IF(S50&gt;=10,2,0)</f>
        <v>2</v>
      </c>
      <c r="CK50" s="86">
        <f t="shared" ref="CK50:CK59" si="195">IF(T50&gt;=10,2,0)</f>
        <v>2</v>
      </c>
      <c r="CL50"/>
      <c r="CM50" s="86">
        <f t="shared" ref="CM50:CM59" si="196">IF(Y50&gt;=10,4,0)</f>
        <v>4</v>
      </c>
      <c r="CN50" s="86">
        <f t="shared" ref="CN50:CN59" si="197">IF(Z50&gt;=10,4,0)</f>
        <v>0</v>
      </c>
      <c r="CO50"/>
      <c r="CP50" s="86">
        <f t="shared" ref="CP50:CP59" si="198">IF(AC50&gt;=10,3,0)</f>
        <v>3</v>
      </c>
      <c r="CQ50" s="86">
        <f t="shared" ref="CQ50:CQ59" si="199">IF(AD50&gt;=10,2,0)</f>
        <v>0</v>
      </c>
      <c r="CR50" s="86">
        <f t="shared" ref="CR50:CR59" si="200">IF(AE50&gt;=10,2,0)</f>
        <v>0</v>
      </c>
      <c r="CS50" s="86">
        <f t="shared" ref="CS50:CS59" si="201">IF(AF50&gt;=10,3,0)</f>
        <v>3</v>
      </c>
      <c r="CT50" s="86"/>
      <c r="CU50" s="86">
        <f t="shared" ref="CU50:CU59" si="202">IF(AI50&gt;=10,2,0)</f>
        <v>2</v>
      </c>
      <c r="CV50" s="86">
        <f t="shared" ref="CV50:CV59" si="203">IF(AJ50&gt;=10,2,0)</f>
        <v>2</v>
      </c>
      <c r="CW50" s="86">
        <f t="shared" ref="CW50:CW59" si="204">IF(AK50&gt;=10,2,0)</f>
        <v>2</v>
      </c>
      <c r="CX50" s="86">
        <f t="shared" ref="CX50:CX59" si="205">IF(AL50&gt;=10,2,0)</f>
        <v>2</v>
      </c>
      <c r="CY50" s="86">
        <f t="shared" ref="CY50:CY59" si="206">IF(AM50&gt;=10,4,0)</f>
        <v>4</v>
      </c>
    </row>
    <row r="51" spans="1:103" s="30" customFormat="1" ht="18.75">
      <c r="A51" s="38">
        <v>42</v>
      </c>
      <c r="B51" s="35" t="s">
        <v>159</v>
      </c>
      <c r="C51" s="35" t="s">
        <v>160</v>
      </c>
      <c r="D51" s="38" t="s">
        <v>161</v>
      </c>
      <c r="E51" s="36">
        <f t="shared" si="143"/>
        <v>9.8350000000000009</v>
      </c>
      <c r="F51" s="39">
        <f t="shared" si="144"/>
        <v>4</v>
      </c>
      <c r="G51" s="88">
        <v>8</v>
      </c>
      <c r="H51" s="88">
        <v>11.67</v>
      </c>
      <c r="I51" s="45">
        <f t="shared" si="145"/>
        <v>11.392857142857142</v>
      </c>
      <c r="J51" s="39">
        <f t="shared" si="146"/>
        <v>14</v>
      </c>
      <c r="K51" s="89">
        <v>8.5</v>
      </c>
      <c r="L51" s="89">
        <v>13</v>
      </c>
      <c r="M51" s="89">
        <v>13</v>
      </c>
      <c r="N51" s="89">
        <v>11.5</v>
      </c>
      <c r="O51" s="36">
        <f t="shared" si="147"/>
        <v>10.4575</v>
      </c>
      <c r="P51" s="40">
        <f t="shared" si="148"/>
        <v>8</v>
      </c>
      <c r="Q51" s="90">
        <v>12</v>
      </c>
      <c r="R51" s="90">
        <v>10.5</v>
      </c>
      <c r="S51" s="90">
        <v>10.83</v>
      </c>
      <c r="T51" s="90">
        <v>8.5</v>
      </c>
      <c r="U51" s="51">
        <f t="shared" si="149"/>
        <v>30</v>
      </c>
      <c r="V51" s="49">
        <f t="shared" si="150"/>
        <v>10.73</v>
      </c>
      <c r="W51" s="45">
        <f t="shared" si="151"/>
        <v>8.5</v>
      </c>
      <c r="X51" s="39">
        <f t="shared" si="140"/>
        <v>0</v>
      </c>
      <c r="Y51" s="90">
        <v>8</v>
      </c>
      <c r="Z51" s="90">
        <v>9</v>
      </c>
      <c r="AA51" s="36">
        <f t="shared" si="152"/>
        <v>8.5</v>
      </c>
      <c r="AB51" s="39">
        <f t="shared" si="141"/>
        <v>3</v>
      </c>
      <c r="AC51" s="90">
        <v>7</v>
      </c>
      <c r="AD51" s="90">
        <v>7</v>
      </c>
      <c r="AE51" s="90">
        <v>7</v>
      </c>
      <c r="AF51" s="90">
        <v>12</v>
      </c>
      <c r="AG51" s="46">
        <f t="shared" si="153"/>
        <v>12.583333333333334</v>
      </c>
      <c r="AH51" s="92">
        <f t="shared" si="142"/>
        <v>12</v>
      </c>
      <c r="AI51" s="90">
        <v>12</v>
      </c>
      <c r="AJ51" s="90">
        <v>14.5</v>
      </c>
      <c r="AK51" s="90">
        <v>10.5</v>
      </c>
      <c r="AL51" s="90">
        <v>10.5</v>
      </c>
      <c r="AM51" s="90">
        <v>14</v>
      </c>
      <c r="AN51" s="93">
        <f t="shared" si="154"/>
        <v>30</v>
      </c>
      <c r="AO51" s="43">
        <f t="shared" si="155"/>
        <v>10.14</v>
      </c>
      <c r="AP51" s="51">
        <f t="shared" si="156"/>
        <v>60</v>
      </c>
      <c r="AQ51" s="52">
        <f t="shared" si="157"/>
        <v>10.435</v>
      </c>
      <c r="AR51" s="40" t="str">
        <f t="shared" si="18"/>
        <v>Admis</v>
      </c>
      <c r="AS51" s="54">
        <f t="shared" si="158"/>
        <v>60</v>
      </c>
      <c r="AT51" s="54">
        <f t="shared" si="20"/>
        <v>180</v>
      </c>
      <c r="AU51" s="56"/>
      <c r="AV51" s="85">
        <f t="shared" ref="AV51:AV59" si="207">IF(V51&gt;=10,1,IF(AQ51&gt;=10,1,IF((V51&lt;10)*(AQ51&lt;10),2)))</f>
        <v>1</v>
      </c>
      <c r="AW51" s="86">
        <f t="shared" si="159"/>
        <v>1</v>
      </c>
      <c r="AX51" s="86">
        <f t="shared" si="160"/>
        <v>1</v>
      </c>
      <c r="AY51" s="86">
        <f t="shared" si="161"/>
        <v>1</v>
      </c>
      <c r="AZ51" s="86">
        <f t="shared" si="162"/>
        <v>1</v>
      </c>
      <c r="BA51" s="86">
        <f t="shared" si="163"/>
        <v>1</v>
      </c>
      <c r="BB51" s="86">
        <f t="shared" si="164"/>
        <v>1</v>
      </c>
      <c r="BC51" s="86">
        <f t="shared" si="165"/>
        <v>1</v>
      </c>
      <c r="BD51" s="86">
        <f t="shared" si="166"/>
        <v>1</v>
      </c>
      <c r="BE51" s="86">
        <f t="shared" si="167"/>
        <v>1</v>
      </c>
      <c r="BF51" s="86">
        <f t="shared" si="168"/>
        <v>1</v>
      </c>
      <c r="BG51" s="86">
        <f t="shared" si="169"/>
        <v>1</v>
      </c>
      <c r="BH51" s="86">
        <f t="shared" si="170"/>
        <v>1</v>
      </c>
      <c r="BI51" s="86">
        <f t="shared" si="171"/>
        <v>1</v>
      </c>
      <c r="BJ51" s="85">
        <f t="shared" si="172"/>
        <v>1</v>
      </c>
      <c r="BK51" s="86">
        <f t="shared" si="173"/>
        <v>1</v>
      </c>
      <c r="BL51" s="86">
        <f t="shared" si="174"/>
        <v>1</v>
      </c>
      <c r="BM51" s="86">
        <f t="shared" si="175"/>
        <v>1</v>
      </c>
      <c r="BN51" s="86">
        <f t="shared" si="176"/>
        <v>1</v>
      </c>
      <c r="BO51" s="86">
        <f t="shared" si="177"/>
        <v>1</v>
      </c>
      <c r="BP51" s="86">
        <f t="shared" si="178"/>
        <v>1</v>
      </c>
      <c r="BQ51" s="86">
        <f t="shared" si="179"/>
        <v>1</v>
      </c>
      <c r="BR51" s="86">
        <f t="shared" si="180"/>
        <v>1</v>
      </c>
      <c r="BS51" s="86">
        <f t="shared" si="181"/>
        <v>1</v>
      </c>
      <c r="BT51" s="86">
        <f t="shared" si="182"/>
        <v>1</v>
      </c>
      <c r="BU51" s="86">
        <f t="shared" si="183"/>
        <v>1</v>
      </c>
      <c r="BV51" s="86">
        <f t="shared" si="184"/>
        <v>1</v>
      </c>
      <c r="BW51" s="86">
        <f t="shared" si="185"/>
        <v>1</v>
      </c>
      <c r="BX51" s="86">
        <f t="shared" si="186"/>
        <v>1</v>
      </c>
      <c r="BY51" s="9"/>
      <c r="BZ51" s="86">
        <f t="shared" ref="BZ51:BZ59" si="208">IF(G51&gt;=10,4,0)</f>
        <v>0</v>
      </c>
      <c r="CA51" s="86">
        <f t="shared" si="187"/>
        <v>4</v>
      </c>
      <c r="CB51" s="9"/>
      <c r="CC51" s="86">
        <f t="shared" si="188"/>
        <v>0</v>
      </c>
      <c r="CD51" s="91">
        <f t="shared" si="189"/>
        <v>0</v>
      </c>
      <c r="CE51" s="86">
        <f t="shared" si="190"/>
        <v>4</v>
      </c>
      <c r="CF51" s="86">
        <f t="shared" si="191"/>
        <v>3</v>
      </c>
      <c r="CG51"/>
      <c r="CH51" s="86">
        <f t="shared" si="192"/>
        <v>2</v>
      </c>
      <c r="CI51" s="86">
        <f t="shared" si="193"/>
        <v>2</v>
      </c>
      <c r="CJ51" s="86">
        <f t="shared" si="194"/>
        <v>2</v>
      </c>
      <c r="CK51" s="86">
        <f t="shared" si="195"/>
        <v>0</v>
      </c>
      <c r="CL51"/>
      <c r="CM51" s="86">
        <f t="shared" si="196"/>
        <v>0</v>
      </c>
      <c r="CN51" s="86">
        <f t="shared" si="197"/>
        <v>0</v>
      </c>
      <c r="CO51"/>
      <c r="CP51" s="86">
        <f t="shared" si="198"/>
        <v>0</v>
      </c>
      <c r="CQ51" s="86">
        <f t="shared" si="199"/>
        <v>0</v>
      </c>
      <c r="CR51" s="86">
        <f t="shared" si="200"/>
        <v>0</v>
      </c>
      <c r="CS51" s="86">
        <f t="shared" si="201"/>
        <v>3</v>
      </c>
      <c r="CT51" s="86"/>
      <c r="CU51" s="86">
        <f t="shared" si="202"/>
        <v>2</v>
      </c>
      <c r="CV51" s="86">
        <f t="shared" si="203"/>
        <v>2</v>
      </c>
      <c r="CW51" s="86">
        <f t="shared" si="204"/>
        <v>2</v>
      </c>
      <c r="CX51" s="86">
        <f t="shared" si="205"/>
        <v>2</v>
      </c>
      <c r="CY51" s="86">
        <f t="shared" si="206"/>
        <v>4</v>
      </c>
    </row>
    <row r="52" spans="1:103" s="30" customFormat="1" ht="18.75">
      <c r="A52" s="38">
        <v>43</v>
      </c>
      <c r="B52" s="35" t="s">
        <v>162</v>
      </c>
      <c r="C52" s="35" t="s">
        <v>163</v>
      </c>
      <c r="D52" s="38" t="s">
        <v>54</v>
      </c>
      <c r="E52" s="36">
        <f t="shared" si="143"/>
        <v>9</v>
      </c>
      <c r="F52" s="39">
        <f t="shared" si="144"/>
        <v>4</v>
      </c>
      <c r="G52" s="88">
        <v>8</v>
      </c>
      <c r="H52" s="88">
        <v>10</v>
      </c>
      <c r="I52" s="45">
        <f t="shared" si="145"/>
        <v>7.8571428571428568</v>
      </c>
      <c r="J52" s="39">
        <f t="shared" si="146"/>
        <v>6</v>
      </c>
      <c r="K52" s="89">
        <v>8.5</v>
      </c>
      <c r="L52" s="89">
        <v>10</v>
      </c>
      <c r="M52" s="89">
        <v>4</v>
      </c>
      <c r="N52" s="89">
        <v>10</v>
      </c>
      <c r="O52" s="36">
        <f t="shared" si="147"/>
        <v>10.125</v>
      </c>
      <c r="P52" s="40">
        <f t="shared" si="148"/>
        <v>8</v>
      </c>
      <c r="Q52" s="90">
        <v>12</v>
      </c>
      <c r="R52" s="90">
        <v>8.5</v>
      </c>
      <c r="S52" s="90">
        <v>12</v>
      </c>
      <c r="T52" s="90">
        <v>8</v>
      </c>
      <c r="U52" s="51">
        <f t="shared" si="149"/>
        <v>18</v>
      </c>
      <c r="V52" s="49">
        <f t="shared" si="150"/>
        <v>8.77</v>
      </c>
      <c r="W52" s="45">
        <f t="shared" si="151"/>
        <v>11.164999999999999</v>
      </c>
      <c r="X52" s="39">
        <f t="shared" si="140"/>
        <v>8</v>
      </c>
      <c r="Y52" s="90">
        <v>13</v>
      </c>
      <c r="Z52" s="90">
        <v>9.33</v>
      </c>
      <c r="AA52" s="36">
        <f t="shared" si="152"/>
        <v>8.15</v>
      </c>
      <c r="AB52" s="39">
        <f t="shared" si="141"/>
        <v>5</v>
      </c>
      <c r="AC52" s="90">
        <v>4</v>
      </c>
      <c r="AD52" s="90">
        <v>10</v>
      </c>
      <c r="AE52" s="90">
        <v>6</v>
      </c>
      <c r="AF52" s="90">
        <v>12.5</v>
      </c>
      <c r="AG52" s="46">
        <f t="shared" si="153"/>
        <v>11.25</v>
      </c>
      <c r="AH52" s="92">
        <f t="shared" si="142"/>
        <v>12</v>
      </c>
      <c r="AI52" s="90">
        <v>10</v>
      </c>
      <c r="AJ52" s="90">
        <v>10</v>
      </c>
      <c r="AK52" s="90">
        <v>10</v>
      </c>
      <c r="AL52" s="90">
        <v>11.5</v>
      </c>
      <c r="AM52" s="90">
        <v>13</v>
      </c>
      <c r="AN52" s="93">
        <f t="shared" si="154"/>
        <v>30</v>
      </c>
      <c r="AO52" s="43">
        <f t="shared" si="155"/>
        <v>10.199999999999999</v>
      </c>
      <c r="AP52" s="51">
        <f t="shared" si="156"/>
        <v>48</v>
      </c>
      <c r="AQ52" s="52">
        <f t="shared" si="157"/>
        <v>9.4849999999999994</v>
      </c>
      <c r="AR52" s="40" t="str">
        <f t="shared" si="18"/>
        <v>Ajourné(e)</v>
      </c>
      <c r="AS52" s="54">
        <f t="shared" si="158"/>
        <v>48</v>
      </c>
      <c r="AT52" s="54">
        <f>48+60</f>
        <v>108</v>
      </c>
      <c r="AU52" s="56"/>
      <c r="AV52" s="85">
        <f t="shared" si="207"/>
        <v>2</v>
      </c>
      <c r="AW52" s="86">
        <f t="shared" si="159"/>
        <v>2</v>
      </c>
      <c r="AX52" s="86">
        <f t="shared" si="160"/>
        <v>2</v>
      </c>
      <c r="AY52" s="86">
        <f t="shared" si="161"/>
        <v>1</v>
      </c>
      <c r="AZ52" s="86">
        <f t="shared" si="162"/>
        <v>2</v>
      </c>
      <c r="BA52" s="86">
        <f t="shared" si="163"/>
        <v>2</v>
      </c>
      <c r="BB52" s="86">
        <f t="shared" si="164"/>
        <v>1</v>
      </c>
      <c r="BC52" s="86">
        <f t="shared" si="165"/>
        <v>2</v>
      </c>
      <c r="BD52" s="86">
        <f t="shared" si="166"/>
        <v>1</v>
      </c>
      <c r="BE52" s="86">
        <f t="shared" si="167"/>
        <v>1</v>
      </c>
      <c r="BF52" s="86">
        <f t="shared" si="168"/>
        <v>1</v>
      </c>
      <c r="BG52" s="86">
        <f t="shared" si="169"/>
        <v>1</v>
      </c>
      <c r="BH52" s="86">
        <f t="shared" si="170"/>
        <v>1</v>
      </c>
      <c r="BI52" s="86">
        <f t="shared" si="171"/>
        <v>1</v>
      </c>
      <c r="BJ52" s="85">
        <f t="shared" si="172"/>
        <v>1</v>
      </c>
      <c r="BK52" s="86">
        <f t="shared" si="173"/>
        <v>1</v>
      </c>
      <c r="BL52" s="86">
        <f t="shared" si="174"/>
        <v>1</v>
      </c>
      <c r="BM52" s="86">
        <f t="shared" si="175"/>
        <v>1</v>
      </c>
      <c r="BN52" s="86">
        <f t="shared" si="176"/>
        <v>1</v>
      </c>
      <c r="BO52" s="86">
        <f t="shared" si="177"/>
        <v>1</v>
      </c>
      <c r="BP52" s="86">
        <f t="shared" si="178"/>
        <v>1</v>
      </c>
      <c r="BQ52" s="86">
        <f t="shared" si="179"/>
        <v>1</v>
      </c>
      <c r="BR52" s="86">
        <f t="shared" si="180"/>
        <v>1</v>
      </c>
      <c r="BS52" s="86">
        <f t="shared" si="181"/>
        <v>1</v>
      </c>
      <c r="BT52" s="86">
        <f t="shared" si="182"/>
        <v>1</v>
      </c>
      <c r="BU52" s="86">
        <f t="shared" si="183"/>
        <v>1</v>
      </c>
      <c r="BV52" s="86">
        <f t="shared" si="184"/>
        <v>1</v>
      </c>
      <c r="BW52" s="86">
        <f t="shared" si="185"/>
        <v>1</v>
      </c>
      <c r="BX52" s="86">
        <f t="shared" si="186"/>
        <v>1</v>
      </c>
      <c r="BY52" s="9"/>
      <c r="BZ52" s="86">
        <f t="shared" si="208"/>
        <v>0</v>
      </c>
      <c r="CA52" s="86">
        <f t="shared" si="187"/>
        <v>4</v>
      </c>
      <c r="CB52" s="9"/>
      <c r="CC52" s="86">
        <f t="shared" si="188"/>
        <v>0</v>
      </c>
      <c r="CD52" s="91">
        <f t="shared" si="189"/>
        <v>3</v>
      </c>
      <c r="CE52" s="86">
        <f t="shared" si="190"/>
        <v>0</v>
      </c>
      <c r="CF52" s="86">
        <f t="shared" si="191"/>
        <v>3</v>
      </c>
      <c r="CG52"/>
      <c r="CH52" s="86">
        <f t="shared" si="192"/>
        <v>2</v>
      </c>
      <c r="CI52" s="86">
        <f t="shared" si="193"/>
        <v>0</v>
      </c>
      <c r="CJ52" s="86">
        <f t="shared" si="194"/>
        <v>2</v>
      </c>
      <c r="CK52" s="86">
        <f t="shared" si="195"/>
        <v>0</v>
      </c>
      <c r="CL52"/>
      <c r="CM52" s="86">
        <f t="shared" si="196"/>
        <v>4</v>
      </c>
      <c r="CN52" s="86">
        <f t="shared" si="197"/>
        <v>0</v>
      </c>
      <c r="CO52"/>
      <c r="CP52" s="86">
        <f t="shared" si="198"/>
        <v>0</v>
      </c>
      <c r="CQ52" s="86">
        <f t="shared" si="199"/>
        <v>2</v>
      </c>
      <c r="CR52" s="86">
        <f t="shared" si="200"/>
        <v>0</v>
      </c>
      <c r="CS52" s="86">
        <f t="shared" si="201"/>
        <v>3</v>
      </c>
      <c r="CT52" s="86"/>
      <c r="CU52" s="86">
        <f t="shared" si="202"/>
        <v>2</v>
      </c>
      <c r="CV52" s="86">
        <f t="shared" si="203"/>
        <v>2</v>
      </c>
      <c r="CW52" s="86">
        <f t="shared" si="204"/>
        <v>2</v>
      </c>
      <c r="CX52" s="86">
        <f t="shared" si="205"/>
        <v>2</v>
      </c>
      <c r="CY52" s="86">
        <f t="shared" si="206"/>
        <v>4</v>
      </c>
    </row>
    <row r="53" spans="1:103" s="30" customFormat="1" ht="18.75">
      <c r="A53" s="38">
        <v>44</v>
      </c>
      <c r="B53" s="35" t="s">
        <v>164</v>
      </c>
      <c r="C53" s="35" t="s">
        <v>165</v>
      </c>
      <c r="D53" s="38" t="s">
        <v>42</v>
      </c>
      <c r="E53" s="36">
        <f t="shared" si="143"/>
        <v>10.414999999999999</v>
      </c>
      <c r="F53" s="39">
        <f t="shared" si="144"/>
        <v>8</v>
      </c>
      <c r="G53" s="88">
        <v>9.5</v>
      </c>
      <c r="H53" s="88">
        <v>11.33</v>
      </c>
      <c r="I53" s="45">
        <f t="shared" si="145"/>
        <v>12</v>
      </c>
      <c r="J53" s="39">
        <f t="shared" si="146"/>
        <v>14</v>
      </c>
      <c r="K53" s="89">
        <v>12</v>
      </c>
      <c r="L53" s="89">
        <v>12</v>
      </c>
      <c r="M53" s="89">
        <v>13.5</v>
      </c>
      <c r="N53" s="89">
        <v>10</v>
      </c>
      <c r="O53" s="36">
        <f t="shared" si="147"/>
        <v>7.625</v>
      </c>
      <c r="P53" s="40">
        <f t="shared" si="148"/>
        <v>4</v>
      </c>
      <c r="Q53" s="90">
        <v>5</v>
      </c>
      <c r="R53" s="90">
        <v>4</v>
      </c>
      <c r="S53" s="90">
        <v>11.5</v>
      </c>
      <c r="T53" s="90">
        <v>10</v>
      </c>
      <c r="U53" s="51">
        <f t="shared" si="149"/>
        <v>30</v>
      </c>
      <c r="V53" s="49">
        <f t="shared" si="150"/>
        <v>10.42</v>
      </c>
      <c r="W53" s="45">
        <f t="shared" si="151"/>
        <v>10.085000000000001</v>
      </c>
      <c r="X53" s="39">
        <f t="shared" si="140"/>
        <v>8</v>
      </c>
      <c r="Y53" s="90">
        <v>10.5</v>
      </c>
      <c r="Z53" s="90">
        <v>9.67</v>
      </c>
      <c r="AA53" s="36">
        <f t="shared" si="152"/>
        <v>8.1</v>
      </c>
      <c r="AB53" s="39">
        <f t="shared" si="141"/>
        <v>3</v>
      </c>
      <c r="AC53" s="90">
        <v>8</v>
      </c>
      <c r="AD53" s="90">
        <v>7.5</v>
      </c>
      <c r="AE53" s="90">
        <v>1.5</v>
      </c>
      <c r="AF53" s="90">
        <v>13</v>
      </c>
      <c r="AG53" s="46">
        <f t="shared" si="153"/>
        <v>12.916666666666666</v>
      </c>
      <c r="AH53" s="92">
        <f t="shared" si="142"/>
        <v>12</v>
      </c>
      <c r="AI53" s="90">
        <v>14.5</v>
      </c>
      <c r="AJ53" s="90">
        <v>13</v>
      </c>
      <c r="AK53" s="90">
        <v>12.5</v>
      </c>
      <c r="AL53" s="90">
        <v>11.5</v>
      </c>
      <c r="AM53" s="90">
        <v>13</v>
      </c>
      <c r="AN53" s="93">
        <f t="shared" si="154"/>
        <v>30</v>
      </c>
      <c r="AO53" s="43">
        <f t="shared" si="155"/>
        <v>10.56</v>
      </c>
      <c r="AP53" s="51">
        <f t="shared" si="156"/>
        <v>60</v>
      </c>
      <c r="AQ53" s="52">
        <f t="shared" si="157"/>
        <v>10.49</v>
      </c>
      <c r="AR53" s="40" t="str">
        <f t="shared" si="18"/>
        <v>Admis</v>
      </c>
      <c r="AS53" s="54">
        <f t="shared" si="158"/>
        <v>60</v>
      </c>
      <c r="AT53" s="54">
        <f t="shared" si="20"/>
        <v>180</v>
      </c>
      <c r="AU53" s="56"/>
      <c r="AV53" s="85">
        <f t="shared" si="207"/>
        <v>1</v>
      </c>
      <c r="AW53" s="86">
        <f t="shared" si="159"/>
        <v>1</v>
      </c>
      <c r="AX53" s="86">
        <f t="shared" si="160"/>
        <v>1</v>
      </c>
      <c r="AY53" s="86">
        <f t="shared" si="161"/>
        <v>1</v>
      </c>
      <c r="AZ53" s="86">
        <f t="shared" si="162"/>
        <v>1</v>
      </c>
      <c r="BA53" s="86">
        <f t="shared" si="163"/>
        <v>1</v>
      </c>
      <c r="BB53" s="86">
        <f t="shared" si="164"/>
        <v>1</v>
      </c>
      <c r="BC53" s="86">
        <f t="shared" si="165"/>
        <v>1</v>
      </c>
      <c r="BD53" s="86">
        <f t="shared" si="166"/>
        <v>1</v>
      </c>
      <c r="BE53" s="86">
        <f t="shared" si="167"/>
        <v>1</v>
      </c>
      <c r="BF53" s="86">
        <f t="shared" si="168"/>
        <v>1</v>
      </c>
      <c r="BG53" s="86">
        <f t="shared" si="169"/>
        <v>1</v>
      </c>
      <c r="BH53" s="86">
        <f t="shared" si="170"/>
        <v>1</v>
      </c>
      <c r="BI53" s="86">
        <f t="shared" si="171"/>
        <v>1</v>
      </c>
      <c r="BJ53" s="85">
        <f t="shared" si="172"/>
        <v>1</v>
      </c>
      <c r="BK53" s="86">
        <f t="shared" si="173"/>
        <v>1</v>
      </c>
      <c r="BL53" s="86">
        <f t="shared" si="174"/>
        <v>1</v>
      </c>
      <c r="BM53" s="86">
        <f t="shared" si="175"/>
        <v>1</v>
      </c>
      <c r="BN53" s="86">
        <f t="shared" si="176"/>
        <v>1</v>
      </c>
      <c r="BO53" s="86">
        <f t="shared" si="177"/>
        <v>1</v>
      </c>
      <c r="BP53" s="86">
        <f t="shared" si="178"/>
        <v>1</v>
      </c>
      <c r="BQ53" s="86">
        <f t="shared" si="179"/>
        <v>1</v>
      </c>
      <c r="BR53" s="86">
        <f t="shared" si="180"/>
        <v>1</v>
      </c>
      <c r="BS53" s="86">
        <f t="shared" si="181"/>
        <v>1</v>
      </c>
      <c r="BT53" s="86">
        <f t="shared" si="182"/>
        <v>1</v>
      </c>
      <c r="BU53" s="86">
        <f t="shared" si="183"/>
        <v>1</v>
      </c>
      <c r="BV53" s="86">
        <f t="shared" si="184"/>
        <v>1</v>
      </c>
      <c r="BW53" s="86">
        <f t="shared" si="185"/>
        <v>1</v>
      </c>
      <c r="BX53" s="86">
        <f t="shared" si="186"/>
        <v>1</v>
      </c>
      <c r="BY53" s="9"/>
      <c r="BZ53" s="86">
        <f t="shared" si="208"/>
        <v>0</v>
      </c>
      <c r="CA53" s="86">
        <f t="shared" si="187"/>
        <v>4</v>
      </c>
      <c r="CB53" s="9"/>
      <c r="CC53" s="86">
        <f t="shared" si="188"/>
        <v>4</v>
      </c>
      <c r="CD53" s="91">
        <f t="shared" si="189"/>
        <v>0</v>
      </c>
      <c r="CE53" s="86">
        <f t="shared" si="190"/>
        <v>4</v>
      </c>
      <c r="CF53" s="86">
        <f t="shared" si="191"/>
        <v>3</v>
      </c>
      <c r="CG53"/>
      <c r="CH53" s="86">
        <f t="shared" si="192"/>
        <v>0</v>
      </c>
      <c r="CI53" s="86">
        <f t="shared" si="193"/>
        <v>0</v>
      </c>
      <c r="CJ53" s="86">
        <f t="shared" si="194"/>
        <v>2</v>
      </c>
      <c r="CK53" s="86">
        <f t="shared" si="195"/>
        <v>2</v>
      </c>
      <c r="CL53"/>
      <c r="CM53" s="86">
        <f t="shared" si="196"/>
        <v>4</v>
      </c>
      <c r="CN53" s="86">
        <f t="shared" si="197"/>
        <v>0</v>
      </c>
      <c r="CO53"/>
      <c r="CP53" s="86">
        <f t="shared" si="198"/>
        <v>0</v>
      </c>
      <c r="CQ53" s="86">
        <f t="shared" si="199"/>
        <v>0</v>
      </c>
      <c r="CR53" s="86">
        <f t="shared" si="200"/>
        <v>0</v>
      </c>
      <c r="CS53" s="86">
        <f t="shared" si="201"/>
        <v>3</v>
      </c>
      <c r="CT53" s="86"/>
      <c r="CU53" s="86">
        <f t="shared" si="202"/>
        <v>2</v>
      </c>
      <c r="CV53" s="86">
        <f t="shared" si="203"/>
        <v>2</v>
      </c>
      <c r="CW53" s="86">
        <f t="shared" si="204"/>
        <v>2</v>
      </c>
      <c r="CX53" s="86">
        <f t="shared" si="205"/>
        <v>2</v>
      </c>
      <c r="CY53" s="86">
        <f t="shared" si="206"/>
        <v>4</v>
      </c>
    </row>
    <row r="54" spans="1:103" s="30" customFormat="1" ht="18.75">
      <c r="A54" s="38">
        <v>45</v>
      </c>
      <c r="B54" s="35" t="s">
        <v>166</v>
      </c>
      <c r="C54" s="35" t="s">
        <v>167</v>
      </c>
      <c r="D54" s="38" t="s">
        <v>72</v>
      </c>
      <c r="E54" s="36">
        <f t="shared" si="143"/>
        <v>9.9149999999999991</v>
      </c>
      <c r="F54" s="39">
        <f t="shared" si="144"/>
        <v>4</v>
      </c>
      <c r="G54" s="88">
        <v>12.5</v>
      </c>
      <c r="H54" s="88">
        <v>7.33</v>
      </c>
      <c r="I54" s="45">
        <f t="shared" si="145"/>
        <v>8.7857142857142865</v>
      </c>
      <c r="J54" s="39">
        <f t="shared" si="146"/>
        <v>7</v>
      </c>
      <c r="K54" s="89">
        <v>10</v>
      </c>
      <c r="L54" s="89">
        <v>9.5</v>
      </c>
      <c r="M54" s="89">
        <v>5</v>
      </c>
      <c r="N54" s="89">
        <v>11.5</v>
      </c>
      <c r="O54" s="36">
        <f t="shared" si="147"/>
        <v>11.6675</v>
      </c>
      <c r="P54" s="40">
        <f t="shared" si="148"/>
        <v>8</v>
      </c>
      <c r="Q54" s="90">
        <v>14</v>
      </c>
      <c r="R54" s="90">
        <v>10.5</v>
      </c>
      <c r="S54" s="90">
        <v>11.17</v>
      </c>
      <c r="T54" s="90">
        <v>11</v>
      </c>
      <c r="U54" s="51">
        <f t="shared" si="149"/>
        <v>19</v>
      </c>
      <c r="V54" s="49">
        <f t="shared" si="150"/>
        <v>9.86</v>
      </c>
      <c r="W54" s="45">
        <f t="shared" si="151"/>
        <v>11.5</v>
      </c>
      <c r="X54" s="39">
        <f t="shared" si="140"/>
        <v>8</v>
      </c>
      <c r="Y54" s="90">
        <v>13</v>
      </c>
      <c r="Z54" s="90">
        <v>10</v>
      </c>
      <c r="AA54" s="36">
        <f t="shared" si="152"/>
        <v>9.35</v>
      </c>
      <c r="AB54" s="39">
        <f t="shared" si="141"/>
        <v>7</v>
      </c>
      <c r="AC54" s="90">
        <v>7.5</v>
      </c>
      <c r="AD54" s="90">
        <v>10</v>
      </c>
      <c r="AE54" s="90">
        <v>10.5</v>
      </c>
      <c r="AF54" s="90">
        <v>10</v>
      </c>
      <c r="AG54" s="46">
        <f t="shared" si="153"/>
        <v>11.111666666666666</v>
      </c>
      <c r="AH54" s="92">
        <f t="shared" si="142"/>
        <v>12</v>
      </c>
      <c r="AI54" s="90">
        <v>9</v>
      </c>
      <c r="AJ54" s="90">
        <v>11.5</v>
      </c>
      <c r="AK54" s="90">
        <v>11.67</v>
      </c>
      <c r="AL54" s="90">
        <v>8.5</v>
      </c>
      <c r="AM54" s="90">
        <v>13</v>
      </c>
      <c r="AN54" s="93">
        <f t="shared" si="154"/>
        <v>30</v>
      </c>
      <c r="AO54" s="43">
        <f t="shared" si="155"/>
        <v>10.629999999999999</v>
      </c>
      <c r="AP54" s="51">
        <f t="shared" si="156"/>
        <v>60</v>
      </c>
      <c r="AQ54" s="52">
        <f t="shared" si="157"/>
        <v>10.244999999999999</v>
      </c>
      <c r="AR54" s="40" t="str">
        <f t="shared" si="18"/>
        <v>Admis</v>
      </c>
      <c r="AS54" s="54">
        <f t="shared" si="158"/>
        <v>60</v>
      </c>
      <c r="AT54" s="54">
        <f t="shared" si="20"/>
        <v>180</v>
      </c>
      <c r="AU54" s="56"/>
      <c r="AV54" s="85">
        <f t="shared" si="207"/>
        <v>1</v>
      </c>
      <c r="AW54" s="86">
        <f t="shared" si="159"/>
        <v>1</v>
      </c>
      <c r="AX54" s="86">
        <f t="shared" si="160"/>
        <v>1</v>
      </c>
      <c r="AY54" s="86">
        <f t="shared" si="161"/>
        <v>1</v>
      </c>
      <c r="AZ54" s="86">
        <f t="shared" si="162"/>
        <v>1</v>
      </c>
      <c r="BA54" s="86">
        <f t="shared" si="163"/>
        <v>1</v>
      </c>
      <c r="BB54" s="86">
        <f t="shared" si="164"/>
        <v>1</v>
      </c>
      <c r="BC54" s="86">
        <f t="shared" si="165"/>
        <v>1</v>
      </c>
      <c r="BD54" s="86">
        <f t="shared" si="166"/>
        <v>1</v>
      </c>
      <c r="BE54" s="86">
        <f t="shared" si="167"/>
        <v>1</v>
      </c>
      <c r="BF54" s="86">
        <f t="shared" si="168"/>
        <v>1</v>
      </c>
      <c r="BG54" s="86">
        <f t="shared" si="169"/>
        <v>1</v>
      </c>
      <c r="BH54" s="86">
        <f t="shared" si="170"/>
        <v>1</v>
      </c>
      <c r="BI54" s="86">
        <f t="shared" si="171"/>
        <v>1</v>
      </c>
      <c r="BJ54" s="85">
        <f t="shared" si="172"/>
        <v>1</v>
      </c>
      <c r="BK54" s="86">
        <f t="shared" si="173"/>
        <v>1</v>
      </c>
      <c r="BL54" s="86">
        <f t="shared" si="174"/>
        <v>1</v>
      </c>
      <c r="BM54" s="86">
        <f t="shared" si="175"/>
        <v>1</v>
      </c>
      <c r="BN54" s="86">
        <f t="shared" si="176"/>
        <v>1</v>
      </c>
      <c r="BO54" s="86">
        <f t="shared" si="177"/>
        <v>1</v>
      </c>
      <c r="BP54" s="86">
        <f t="shared" si="178"/>
        <v>1</v>
      </c>
      <c r="BQ54" s="86">
        <f t="shared" si="179"/>
        <v>1</v>
      </c>
      <c r="BR54" s="86">
        <f t="shared" si="180"/>
        <v>1</v>
      </c>
      <c r="BS54" s="86">
        <f t="shared" si="181"/>
        <v>1</v>
      </c>
      <c r="BT54" s="86">
        <f t="shared" si="182"/>
        <v>1</v>
      </c>
      <c r="BU54" s="86">
        <f t="shared" si="183"/>
        <v>1</v>
      </c>
      <c r="BV54" s="86">
        <f t="shared" si="184"/>
        <v>1</v>
      </c>
      <c r="BW54" s="86">
        <f t="shared" si="185"/>
        <v>1</v>
      </c>
      <c r="BX54" s="86">
        <f t="shared" si="186"/>
        <v>1</v>
      </c>
      <c r="BY54" s="9"/>
      <c r="BZ54" s="86">
        <f t="shared" si="208"/>
        <v>4</v>
      </c>
      <c r="CA54" s="86">
        <f t="shared" si="187"/>
        <v>0</v>
      </c>
      <c r="CB54" s="9"/>
      <c r="CC54" s="86">
        <f t="shared" si="188"/>
        <v>4</v>
      </c>
      <c r="CD54" s="91">
        <f t="shared" si="189"/>
        <v>3</v>
      </c>
      <c r="CE54" s="86">
        <f t="shared" si="190"/>
        <v>0</v>
      </c>
      <c r="CF54" s="86">
        <f t="shared" si="191"/>
        <v>3</v>
      </c>
      <c r="CG54"/>
      <c r="CH54" s="86">
        <f t="shared" si="192"/>
        <v>2</v>
      </c>
      <c r="CI54" s="86">
        <f t="shared" si="193"/>
        <v>2</v>
      </c>
      <c r="CJ54" s="86">
        <f t="shared" si="194"/>
        <v>2</v>
      </c>
      <c r="CK54" s="86">
        <f t="shared" si="195"/>
        <v>2</v>
      </c>
      <c r="CL54"/>
      <c r="CM54" s="86">
        <f t="shared" si="196"/>
        <v>4</v>
      </c>
      <c r="CN54" s="86">
        <f t="shared" si="197"/>
        <v>4</v>
      </c>
      <c r="CO54"/>
      <c r="CP54" s="86">
        <f t="shared" si="198"/>
        <v>0</v>
      </c>
      <c r="CQ54" s="86">
        <f t="shared" si="199"/>
        <v>2</v>
      </c>
      <c r="CR54" s="86">
        <f t="shared" si="200"/>
        <v>2</v>
      </c>
      <c r="CS54" s="86">
        <f t="shared" si="201"/>
        <v>3</v>
      </c>
      <c r="CT54" s="86"/>
      <c r="CU54" s="86">
        <f t="shared" si="202"/>
        <v>0</v>
      </c>
      <c r="CV54" s="86">
        <f t="shared" si="203"/>
        <v>2</v>
      </c>
      <c r="CW54" s="86">
        <f t="shared" si="204"/>
        <v>2</v>
      </c>
      <c r="CX54" s="86">
        <f t="shared" si="205"/>
        <v>0</v>
      </c>
      <c r="CY54" s="86">
        <f t="shared" si="206"/>
        <v>4</v>
      </c>
    </row>
    <row r="55" spans="1:103" s="30" customFormat="1" ht="18.75">
      <c r="A55" s="38">
        <v>46</v>
      </c>
      <c r="B55" s="35" t="s">
        <v>169</v>
      </c>
      <c r="C55" s="35" t="s">
        <v>170</v>
      </c>
      <c r="D55" s="38" t="s">
        <v>171</v>
      </c>
      <c r="E55" s="36">
        <f t="shared" si="143"/>
        <v>11.164999999999999</v>
      </c>
      <c r="F55" s="39">
        <f t="shared" si="144"/>
        <v>8</v>
      </c>
      <c r="G55" s="88">
        <v>12</v>
      </c>
      <c r="H55" s="88">
        <v>10.33</v>
      </c>
      <c r="I55" s="45">
        <f t="shared" si="145"/>
        <v>10.392857142857142</v>
      </c>
      <c r="J55" s="39">
        <f t="shared" si="146"/>
        <v>14</v>
      </c>
      <c r="K55" s="89">
        <v>10.5</v>
      </c>
      <c r="L55" s="89">
        <v>10</v>
      </c>
      <c r="M55" s="89">
        <v>9</v>
      </c>
      <c r="N55" s="89">
        <v>12.5</v>
      </c>
      <c r="O55" s="36">
        <f t="shared" si="147"/>
        <v>11.75</v>
      </c>
      <c r="P55" s="40">
        <f t="shared" si="148"/>
        <v>8</v>
      </c>
      <c r="Q55" s="90">
        <v>14</v>
      </c>
      <c r="R55" s="90">
        <v>11</v>
      </c>
      <c r="S55" s="90">
        <v>12</v>
      </c>
      <c r="T55" s="90">
        <v>10</v>
      </c>
      <c r="U55" s="51">
        <f t="shared" si="149"/>
        <v>30</v>
      </c>
      <c r="V55" s="49">
        <f t="shared" si="150"/>
        <v>10.97</v>
      </c>
      <c r="W55" s="45">
        <f t="shared" si="151"/>
        <v>10</v>
      </c>
      <c r="X55" s="39">
        <f t="shared" si="140"/>
        <v>8</v>
      </c>
      <c r="Y55" s="90">
        <v>11</v>
      </c>
      <c r="Z55" s="90">
        <v>9</v>
      </c>
      <c r="AA55" s="36">
        <f t="shared" si="152"/>
        <v>9.4</v>
      </c>
      <c r="AB55" s="39">
        <f t="shared" si="141"/>
        <v>8</v>
      </c>
      <c r="AC55" s="90">
        <v>10</v>
      </c>
      <c r="AD55" s="90">
        <v>11</v>
      </c>
      <c r="AE55" s="90">
        <v>6</v>
      </c>
      <c r="AF55" s="90">
        <v>10</v>
      </c>
      <c r="AG55" s="46">
        <f t="shared" si="153"/>
        <v>11</v>
      </c>
      <c r="AH55" s="92">
        <f t="shared" si="142"/>
        <v>12</v>
      </c>
      <c r="AI55" s="90">
        <v>8</v>
      </c>
      <c r="AJ55" s="90">
        <v>11</v>
      </c>
      <c r="AK55" s="90">
        <v>12</v>
      </c>
      <c r="AL55" s="90">
        <v>9</v>
      </c>
      <c r="AM55" s="90">
        <v>13</v>
      </c>
      <c r="AN55" s="93">
        <f t="shared" si="154"/>
        <v>30</v>
      </c>
      <c r="AO55" s="43">
        <f t="shared" si="155"/>
        <v>10.199999999999999</v>
      </c>
      <c r="AP55" s="51">
        <f t="shared" si="156"/>
        <v>60</v>
      </c>
      <c r="AQ55" s="52">
        <f t="shared" si="157"/>
        <v>10.585000000000001</v>
      </c>
      <c r="AR55" s="40" t="str">
        <f t="shared" si="18"/>
        <v>Admis</v>
      </c>
      <c r="AS55" s="54">
        <f t="shared" si="158"/>
        <v>60</v>
      </c>
      <c r="AT55" s="54">
        <f t="shared" si="20"/>
        <v>180</v>
      </c>
      <c r="AU55" s="56"/>
      <c r="AV55" s="85">
        <f t="shared" si="207"/>
        <v>1</v>
      </c>
      <c r="AW55" s="86">
        <f t="shared" si="159"/>
        <v>1</v>
      </c>
      <c r="AX55" s="86">
        <f t="shared" si="160"/>
        <v>1</v>
      </c>
      <c r="AY55" s="86">
        <f t="shared" si="161"/>
        <v>1</v>
      </c>
      <c r="AZ55" s="86">
        <f t="shared" si="162"/>
        <v>1</v>
      </c>
      <c r="BA55" s="86">
        <f t="shared" si="163"/>
        <v>1</v>
      </c>
      <c r="BB55" s="86">
        <f t="shared" si="164"/>
        <v>1</v>
      </c>
      <c r="BC55" s="86">
        <f t="shared" si="165"/>
        <v>1</v>
      </c>
      <c r="BD55" s="86">
        <f t="shared" si="166"/>
        <v>1</v>
      </c>
      <c r="BE55" s="86">
        <f t="shared" si="167"/>
        <v>1</v>
      </c>
      <c r="BF55" s="86">
        <f t="shared" si="168"/>
        <v>1</v>
      </c>
      <c r="BG55" s="86">
        <f t="shared" si="169"/>
        <v>1</v>
      </c>
      <c r="BH55" s="86">
        <f t="shared" si="170"/>
        <v>1</v>
      </c>
      <c r="BI55" s="86">
        <f t="shared" si="171"/>
        <v>1</v>
      </c>
      <c r="BJ55" s="85">
        <f t="shared" si="172"/>
        <v>1</v>
      </c>
      <c r="BK55" s="86">
        <f t="shared" si="173"/>
        <v>1</v>
      </c>
      <c r="BL55" s="86">
        <f t="shared" si="174"/>
        <v>1</v>
      </c>
      <c r="BM55" s="86">
        <f t="shared" si="175"/>
        <v>1</v>
      </c>
      <c r="BN55" s="86">
        <f t="shared" si="176"/>
        <v>1</v>
      </c>
      <c r="BO55" s="86">
        <f t="shared" si="177"/>
        <v>1</v>
      </c>
      <c r="BP55" s="86">
        <f t="shared" si="178"/>
        <v>1</v>
      </c>
      <c r="BQ55" s="86">
        <f t="shared" si="179"/>
        <v>1</v>
      </c>
      <c r="BR55" s="86">
        <f t="shared" si="180"/>
        <v>1</v>
      </c>
      <c r="BS55" s="86">
        <f t="shared" si="181"/>
        <v>1</v>
      </c>
      <c r="BT55" s="86">
        <f t="shared" si="182"/>
        <v>1</v>
      </c>
      <c r="BU55" s="86">
        <f t="shared" si="183"/>
        <v>1</v>
      </c>
      <c r="BV55" s="86">
        <f t="shared" si="184"/>
        <v>1</v>
      </c>
      <c r="BW55" s="86">
        <f t="shared" si="185"/>
        <v>1</v>
      </c>
      <c r="BX55" s="86">
        <f t="shared" si="186"/>
        <v>1</v>
      </c>
      <c r="BY55" s="9"/>
      <c r="BZ55" s="86">
        <f t="shared" si="208"/>
        <v>4</v>
      </c>
      <c r="CA55" s="86">
        <f t="shared" si="187"/>
        <v>4</v>
      </c>
      <c r="CB55" s="9"/>
      <c r="CC55" s="86">
        <f t="shared" si="188"/>
        <v>4</v>
      </c>
      <c r="CD55" s="91">
        <f t="shared" si="189"/>
        <v>3</v>
      </c>
      <c r="CE55" s="86">
        <f t="shared" si="190"/>
        <v>0</v>
      </c>
      <c r="CF55" s="86">
        <f t="shared" si="191"/>
        <v>3</v>
      </c>
      <c r="CG55"/>
      <c r="CH55" s="86">
        <f t="shared" si="192"/>
        <v>2</v>
      </c>
      <c r="CI55" s="86">
        <f t="shared" si="193"/>
        <v>2</v>
      </c>
      <c r="CJ55" s="86">
        <f t="shared" si="194"/>
        <v>2</v>
      </c>
      <c r="CK55" s="86">
        <f t="shared" si="195"/>
        <v>2</v>
      </c>
      <c r="CL55"/>
      <c r="CM55" s="86">
        <f t="shared" si="196"/>
        <v>4</v>
      </c>
      <c r="CN55" s="86">
        <f t="shared" si="197"/>
        <v>0</v>
      </c>
      <c r="CO55"/>
      <c r="CP55" s="86">
        <f t="shared" si="198"/>
        <v>3</v>
      </c>
      <c r="CQ55" s="86">
        <f t="shared" si="199"/>
        <v>2</v>
      </c>
      <c r="CR55" s="86">
        <f t="shared" si="200"/>
        <v>0</v>
      </c>
      <c r="CS55" s="86">
        <f t="shared" si="201"/>
        <v>3</v>
      </c>
      <c r="CT55" s="86"/>
      <c r="CU55" s="86">
        <f t="shared" si="202"/>
        <v>0</v>
      </c>
      <c r="CV55" s="86">
        <f t="shared" si="203"/>
        <v>2</v>
      </c>
      <c r="CW55" s="86">
        <f t="shared" si="204"/>
        <v>2</v>
      </c>
      <c r="CX55" s="86">
        <f t="shared" si="205"/>
        <v>0</v>
      </c>
      <c r="CY55" s="86">
        <f t="shared" si="206"/>
        <v>4</v>
      </c>
    </row>
    <row r="56" spans="1:103" s="30" customFormat="1" ht="18.75">
      <c r="A56" s="38">
        <v>47</v>
      </c>
      <c r="B56" s="35" t="s">
        <v>173</v>
      </c>
      <c r="C56" s="35" t="s">
        <v>174</v>
      </c>
      <c r="D56" s="38" t="s">
        <v>38</v>
      </c>
      <c r="E56" s="36">
        <f t="shared" si="143"/>
        <v>12.25</v>
      </c>
      <c r="F56" s="39">
        <f t="shared" si="144"/>
        <v>8</v>
      </c>
      <c r="G56" s="88">
        <v>14.5</v>
      </c>
      <c r="H56" s="88">
        <v>10</v>
      </c>
      <c r="I56" s="45">
        <f t="shared" si="145"/>
        <v>11.035714285714286</v>
      </c>
      <c r="J56" s="39">
        <f t="shared" ref="J56:J63" si="209">IF(I56&gt;=10,14,SUM(IF(K56&gt;=10,4,0),IF(L56&gt;=10,3,0),IF(M56&gt;=10,4,0),IF( N56&gt;=10,3,0)))</f>
        <v>14</v>
      </c>
      <c r="K56" s="89">
        <v>11</v>
      </c>
      <c r="L56" s="89">
        <v>10.5</v>
      </c>
      <c r="M56" s="89">
        <v>10</v>
      </c>
      <c r="N56" s="89">
        <v>13</v>
      </c>
      <c r="O56" s="36">
        <f t="shared" si="147"/>
        <v>11.3325</v>
      </c>
      <c r="P56" s="40">
        <f t="shared" ref="P56:P63" si="210">IF(O56&gt;=10,8,SUM(IF(Q56&gt;=10,2,0),IF(R56&gt;=10,2,0),IF(S56&gt;=10,2,0),IF( T56&gt;=10,2,0)))</f>
        <v>8</v>
      </c>
      <c r="Q56" s="90">
        <v>13</v>
      </c>
      <c r="R56" s="90">
        <v>10.5</v>
      </c>
      <c r="S56" s="90">
        <v>11.83</v>
      </c>
      <c r="T56" s="90">
        <v>10</v>
      </c>
      <c r="U56" s="51">
        <f t="shared" si="149"/>
        <v>30</v>
      </c>
      <c r="V56" s="49">
        <f t="shared" si="150"/>
        <v>11.44</v>
      </c>
      <c r="W56" s="45">
        <f t="shared" si="151"/>
        <v>11.5</v>
      </c>
      <c r="X56" s="39">
        <f t="shared" ref="X56:X64" si="211">IF(W56&gt;=10,8,SUM(IF(Y56&gt;=10,4,0),IF(Z56&gt;=10,4,0)))</f>
        <v>8</v>
      </c>
      <c r="Y56" s="90">
        <v>15</v>
      </c>
      <c r="Z56" s="90">
        <v>8</v>
      </c>
      <c r="AA56" s="36">
        <f t="shared" si="152"/>
        <v>8.9</v>
      </c>
      <c r="AB56" s="39">
        <f t="shared" ref="AB56:AB64" si="212">IF(AA56&gt;=10,10,SUM(IF(AC56&gt;=10,3,0),IF(AD56&gt;=10,2,0),IF(AE56&gt;=10,2,0),IF( AF56&gt;=10,3,0)))</f>
        <v>5</v>
      </c>
      <c r="AC56" s="90">
        <v>8</v>
      </c>
      <c r="AD56" s="90">
        <v>7</v>
      </c>
      <c r="AE56" s="90">
        <v>10.5</v>
      </c>
      <c r="AF56" s="90">
        <v>10</v>
      </c>
      <c r="AG56" s="46">
        <f t="shared" si="153"/>
        <v>11.25</v>
      </c>
      <c r="AH56" s="92">
        <f t="shared" ref="AH56:AH64" si="213">IF(AG56&gt;=10,12,SUM(IF(AI56&gt;=10,2,0),IF(AJ56&gt;=10,2,0),IF(AK56&gt;=10,2,0),IF(AL56&gt;=10,2,0),IF(AM56&gt;=10,4,0)))</f>
        <v>12</v>
      </c>
      <c r="AI56" s="90">
        <v>9</v>
      </c>
      <c r="AJ56" s="90">
        <v>13</v>
      </c>
      <c r="AK56" s="90">
        <v>11</v>
      </c>
      <c r="AL56" s="90">
        <v>7.5</v>
      </c>
      <c r="AM56" s="90">
        <v>13.5</v>
      </c>
      <c r="AN56" s="93">
        <f t="shared" si="154"/>
        <v>30</v>
      </c>
      <c r="AO56" s="43">
        <f t="shared" si="155"/>
        <v>10.54</v>
      </c>
      <c r="AP56" s="51">
        <f t="shared" si="156"/>
        <v>60</v>
      </c>
      <c r="AQ56" s="52">
        <f t="shared" si="157"/>
        <v>10.989999999999998</v>
      </c>
      <c r="AR56" s="40" t="str">
        <f t="shared" si="18"/>
        <v>Admis</v>
      </c>
      <c r="AS56" s="54">
        <f t="shared" si="158"/>
        <v>60</v>
      </c>
      <c r="AT56" s="54">
        <f t="shared" si="20"/>
        <v>180</v>
      </c>
      <c r="AU56" s="56"/>
      <c r="AV56" s="85">
        <f t="shared" si="207"/>
        <v>1</v>
      </c>
      <c r="AW56" s="86">
        <f t="shared" si="159"/>
        <v>1</v>
      </c>
      <c r="AX56" s="86">
        <f t="shared" si="160"/>
        <v>1</v>
      </c>
      <c r="AY56" s="86">
        <f t="shared" si="161"/>
        <v>1</v>
      </c>
      <c r="AZ56" s="86">
        <f t="shared" si="162"/>
        <v>1</v>
      </c>
      <c r="BA56" s="86">
        <f t="shared" si="163"/>
        <v>1</v>
      </c>
      <c r="BB56" s="86">
        <f t="shared" si="164"/>
        <v>1</v>
      </c>
      <c r="BC56" s="86">
        <f t="shared" si="165"/>
        <v>1</v>
      </c>
      <c r="BD56" s="86">
        <f t="shared" si="166"/>
        <v>1</v>
      </c>
      <c r="BE56" s="86">
        <f t="shared" si="167"/>
        <v>1</v>
      </c>
      <c r="BF56" s="86">
        <f t="shared" si="168"/>
        <v>1</v>
      </c>
      <c r="BG56" s="86">
        <f t="shared" si="169"/>
        <v>1</v>
      </c>
      <c r="BH56" s="86">
        <f t="shared" si="170"/>
        <v>1</v>
      </c>
      <c r="BI56" s="86">
        <f t="shared" si="171"/>
        <v>1</v>
      </c>
      <c r="BJ56" s="85">
        <f t="shared" si="172"/>
        <v>1</v>
      </c>
      <c r="BK56" s="86">
        <f t="shared" si="173"/>
        <v>1</v>
      </c>
      <c r="BL56" s="86">
        <f t="shared" si="174"/>
        <v>1</v>
      </c>
      <c r="BM56" s="86">
        <f t="shared" si="175"/>
        <v>1</v>
      </c>
      <c r="BN56" s="86">
        <f t="shared" si="176"/>
        <v>1</v>
      </c>
      <c r="BO56" s="86">
        <f t="shared" si="177"/>
        <v>1</v>
      </c>
      <c r="BP56" s="86">
        <f t="shared" si="178"/>
        <v>1</v>
      </c>
      <c r="BQ56" s="86">
        <f t="shared" si="179"/>
        <v>1</v>
      </c>
      <c r="BR56" s="86">
        <f t="shared" si="180"/>
        <v>1</v>
      </c>
      <c r="BS56" s="86">
        <f t="shared" si="181"/>
        <v>1</v>
      </c>
      <c r="BT56" s="86">
        <f t="shared" si="182"/>
        <v>1</v>
      </c>
      <c r="BU56" s="86">
        <f t="shared" si="183"/>
        <v>1</v>
      </c>
      <c r="BV56" s="86">
        <f t="shared" si="184"/>
        <v>1</v>
      </c>
      <c r="BW56" s="86">
        <f t="shared" si="185"/>
        <v>1</v>
      </c>
      <c r="BX56" s="86">
        <f t="shared" si="186"/>
        <v>1</v>
      </c>
      <c r="BY56" s="9"/>
      <c r="BZ56" s="86">
        <f t="shared" si="208"/>
        <v>4</v>
      </c>
      <c r="CA56" s="86">
        <f t="shared" si="187"/>
        <v>4</v>
      </c>
      <c r="CB56" s="9"/>
      <c r="CC56" s="86">
        <f t="shared" si="188"/>
        <v>4</v>
      </c>
      <c r="CD56" s="91">
        <f t="shared" si="189"/>
        <v>0</v>
      </c>
      <c r="CE56" s="86">
        <f t="shared" si="190"/>
        <v>4</v>
      </c>
      <c r="CF56" s="86">
        <f t="shared" si="191"/>
        <v>3</v>
      </c>
      <c r="CG56"/>
      <c r="CH56" s="86">
        <f t="shared" si="192"/>
        <v>2</v>
      </c>
      <c r="CI56" s="86">
        <f t="shared" si="193"/>
        <v>2</v>
      </c>
      <c r="CJ56" s="86">
        <f t="shared" si="194"/>
        <v>2</v>
      </c>
      <c r="CK56" s="86">
        <f t="shared" si="195"/>
        <v>2</v>
      </c>
      <c r="CL56"/>
      <c r="CM56" s="86">
        <f t="shared" si="196"/>
        <v>4</v>
      </c>
      <c r="CN56" s="86">
        <f t="shared" si="197"/>
        <v>0</v>
      </c>
      <c r="CO56"/>
      <c r="CP56" s="86">
        <f t="shared" si="198"/>
        <v>0</v>
      </c>
      <c r="CQ56" s="86">
        <f t="shared" si="199"/>
        <v>0</v>
      </c>
      <c r="CR56" s="86">
        <f t="shared" si="200"/>
        <v>2</v>
      </c>
      <c r="CS56" s="86">
        <f t="shared" si="201"/>
        <v>3</v>
      </c>
      <c r="CT56" s="86"/>
      <c r="CU56" s="86">
        <f t="shared" si="202"/>
        <v>0</v>
      </c>
      <c r="CV56" s="86">
        <f t="shared" si="203"/>
        <v>2</v>
      </c>
      <c r="CW56" s="86">
        <f t="shared" si="204"/>
        <v>2</v>
      </c>
      <c r="CX56" s="86">
        <f t="shared" si="205"/>
        <v>0</v>
      </c>
      <c r="CY56" s="86">
        <f t="shared" si="206"/>
        <v>4</v>
      </c>
    </row>
    <row r="57" spans="1:103" s="30" customFormat="1" ht="18.75">
      <c r="A57" s="38">
        <v>48</v>
      </c>
      <c r="B57" s="35" t="s">
        <v>175</v>
      </c>
      <c r="C57" s="35" t="s">
        <v>176</v>
      </c>
      <c r="D57" s="38" t="s">
        <v>51</v>
      </c>
      <c r="E57" s="36">
        <f t="shared" si="143"/>
        <v>11.75</v>
      </c>
      <c r="F57" s="39">
        <f t="shared" si="144"/>
        <v>8</v>
      </c>
      <c r="G57" s="88">
        <v>13.5</v>
      </c>
      <c r="H57" s="88">
        <v>10</v>
      </c>
      <c r="I57" s="45">
        <f t="shared" si="145"/>
        <v>9.5714285714285712</v>
      </c>
      <c r="J57" s="39">
        <f t="shared" si="209"/>
        <v>6</v>
      </c>
      <c r="K57" s="89">
        <v>9.5</v>
      </c>
      <c r="L57" s="89">
        <v>10</v>
      </c>
      <c r="M57" s="89">
        <v>9</v>
      </c>
      <c r="N57" s="89">
        <v>10</v>
      </c>
      <c r="O57" s="36">
        <f t="shared" si="147"/>
        <v>11.3325</v>
      </c>
      <c r="P57" s="40">
        <f t="shared" si="210"/>
        <v>8</v>
      </c>
      <c r="Q57" s="90">
        <v>10</v>
      </c>
      <c r="R57" s="90">
        <v>10</v>
      </c>
      <c r="S57" s="90">
        <v>11.83</v>
      </c>
      <c r="T57" s="90">
        <v>13.5</v>
      </c>
      <c r="U57" s="51">
        <f t="shared" si="149"/>
        <v>30</v>
      </c>
      <c r="V57" s="49">
        <f t="shared" si="150"/>
        <v>10.629999999999999</v>
      </c>
      <c r="W57" s="45">
        <f t="shared" si="151"/>
        <v>8.75</v>
      </c>
      <c r="X57" s="39">
        <f t="shared" si="211"/>
        <v>4</v>
      </c>
      <c r="Y57" s="90">
        <v>7.5</v>
      </c>
      <c r="Z57" s="90">
        <v>10</v>
      </c>
      <c r="AA57" s="36">
        <f t="shared" si="152"/>
        <v>8.6999999999999993</v>
      </c>
      <c r="AB57" s="39">
        <f t="shared" si="212"/>
        <v>3</v>
      </c>
      <c r="AC57" s="90">
        <v>6.5</v>
      </c>
      <c r="AD57" s="90">
        <v>7.5</v>
      </c>
      <c r="AE57" s="90">
        <v>9</v>
      </c>
      <c r="AF57" s="90">
        <v>11.5</v>
      </c>
      <c r="AG57" s="46">
        <f t="shared" si="153"/>
        <v>12.305</v>
      </c>
      <c r="AH57" s="92">
        <f t="shared" si="213"/>
        <v>12</v>
      </c>
      <c r="AI57" s="90">
        <v>11</v>
      </c>
      <c r="AJ57" s="90">
        <v>13.5</v>
      </c>
      <c r="AK57" s="90">
        <v>11.33</v>
      </c>
      <c r="AL57" s="90">
        <v>10</v>
      </c>
      <c r="AM57" s="90">
        <v>14</v>
      </c>
      <c r="AN57" s="93">
        <f t="shared" si="154"/>
        <v>30</v>
      </c>
      <c r="AO57" s="43">
        <f t="shared" si="155"/>
        <v>10.16</v>
      </c>
      <c r="AP57" s="51">
        <f t="shared" si="156"/>
        <v>60</v>
      </c>
      <c r="AQ57" s="52">
        <f t="shared" si="157"/>
        <v>10.395</v>
      </c>
      <c r="AR57" s="40" t="str">
        <f t="shared" si="18"/>
        <v>Admis</v>
      </c>
      <c r="AS57" s="54">
        <f t="shared" si="158"/>
        <v>60</v>
      </c>
      <c r="AT57" s="54">
        <f t="shared" si="20"/>
        <v>180</v>
      </c>
      <c r="AU57" s="56"/>
      <c r="AV57" s="85">
        <f t="shared" si="207"/>
        <v>1</v>
      </c>
      <c r="AW57" s="86">
        <f t="shared" si="159"/>
        <v>1</v>
      </c>
      <c r="AX57" s="86">
        <f t="shared" si="160"/>
        <v>1</v>
      </c>
      <c r="AY57" s="86">
        <f t="shared" si="161"/>
        <v>1</v>
      </c>
      <c r="AZ57" s="86">
        <f t="shared" si="162"/>
        <v>1</v>
      </c>
      <c r="BA57" s="86">
        <f t="shared" si="163"/>
        <v>1</v>
      </c>
      <c r="BB57" s="86">
        <f t="shared" si="164"/>
        <v>1</v>
      </c>
      <c r="BC57" s="86">
        <f t="shared" si="165"/>
        <v>1</v>
      </c>
      <c r="BD57" s="86">
        <f t="shared" si="166"/>
        <v>1</v>
      </c>
      <c r="BE57" s="86">
        <f t="shared" si="167"/>
        <v>1</v>
      </c>
      <c r="BF57" s="86">
        <f t="shared" si="168"/>
        <v>1</v>
      </c>
      <c r="BG57" s="86">
        <f t="shared" si="169"/>
        <v>1</v>
      </c>
      <c r="BH57" s="86">
        <f t="shared" si="170"/>
        <v>1</v>
      </c>
      <c r="BI57" s="86">
        <f t="shared" si="171"/>
        <v>1</v>
      </c>
      <c r="BJ57" s="85">
        <f t="shared" si="172"/>
        <v>1</v>
      </c>
      <c r="BK57" s="86">
        <f t="shared" si="173"/>
        <v>1</v>
      </c>
      <c r="BL57" s="86">
        <f t="shared" si="174"/>
        <v>1</v>
      </c>
      <c r="BM57" s="86">
        <f t="shared" si="175"/>
        <v>1</v>
      </c>
      <c r="BN57" s="86">
        <f t="shared" si="176"/>
        <v>1</v>
      </c>
      <c r="BO57" s="86">
        <f t="shared" si="177"/>
        <v>1</v>
      </c>
      <c r="BP57" s="86">
        <f t="shared" si="178"/>
        <v>1</v>
      </c>
      <c r="BQ57" s="86">
        <f t="shared" si="179"/>
        <v>1</v>
      </c>
      <c r="BR57" s="86">
        <f t="shared" si="180"/>
        <v>1</v>
      </c>
      <c r="BS57" s="86">
        <f t="shared" si="181"/>
        <v>1</v>
      </c>
      <c r="BT57" s="86">
        <f t="shared" si="182"/>
        <v>1</v>
      </c>
      <c r="BU57" s="86">
        <f t="shared" si="183"/>
        <v>1</v>
      </c>
      <c r="BV57" s="86">
        <f t="shared" si="184"/>
        <v>1</v>
      </c>
      <c r="BW57" s="86">
        <f t="shared" si="185"/>
        <v>1</v>
      </c>
      <c r="BX57" s="86">
        <f t="shared" si="186"/>
        <v>1</v>
      </c>
      <c r="BY57" s="9"/>
      <c r="BZ57" s="86">
        <f t="shared" si="208"/>
        <v>4</v>
      </c>
      <c r="CA57" s="86">
        <f t="shared" si="187"/>
        <v>4</v>
      </c>
      <c r="CB57" s="9"/>
      <c r="CC57" s="86">
        <f t="shared" si="188"/>
        <v>0</v>
      </c>
      <c r="CD57" s="91">
        <f t="shared" si="189"/>
        <v>0</v>
      </c>
      <c r="CE57" s="86">
        <f t="shared" si="190"/>
        <v>0</v>
      </c>
      <c r="CF57" s="86">
        <f t="shared" si="191"/>
        <v>3</v>
      </c>
      <c r="CG57"/>
      <c r="CH57" s="86">
        <f t="shared" si="192"/>
        <v>2</v>
      </c>
      <c r="CI57" s="86">
        <f t="shared" si="193"/>
        <v>2</v>
      </c>
      <c r="CJ57" s="86">
        <f t="shared" si="194"/>
        <v>2</v>
      </c>
      <c r="CK57" s="86">
        <f t="shared" si="195"/>
        <v>2</v>
      </c>
      <c r="CL57"/>
      <c r="CM57" s="86">
        <f t="shared" si="196"/>
        <v>0</v>
      </c>
      <c r="CN57" s="86">
        <f t="shared" si="197"/>
        <v>4</v>
      </c>
      <c r="CO57"/>
      <c r="CP57" s="86">
        <f t="shared" si="198"/>
        <v>0</v>
      </c>
      <c r="CQ57" s="86">
        <f t="shared" si="199"/>
        <v>0</v>
      </c>
      <c r="CR57" s="86">
        <f t="shared" si="200"/>
        <v>0</v>
      </c>
      <c r="CS57" s="86">
        <f t="shared" si="201"/>
        <v>3</v>
      </c>
      <c r="CT57" s="86"/>
      <c r="CU57" s="86">
        <f t="shared" si="202"/>
        <v>2</v>
      </c>
      <c r="CV57" s="86">
        <f t="shared" si="203"/>
        <v>2</v>
      </c>
      <c r="CW57" s="86">
        <f t="shared" si="204"/>
        <v>2</v>
      </c>
      <c r="CX57" s="86">
        <f t="shared" si="205"/>
        <v>2</v>
      </c>
      <c r="CY57" s="86">
        <f t="shared" si="206"/>
        <v>4</v>
      </c>
    </row>
    <row r="58" spans="1:103" s="30" customFormat="1" ht="18.75">
      <c r="A58" s="38">
        <v>49</v>
      </c>
      <c r="B58" s="35" t="s">
        <v>177</v>
      </c>
      <c r="C58" s="35" t="s">
        <v>178</v>
      </c>
      <c r="D58" s="38" t="s">
        <v>179</v>
      </c>
      <c r="E58" s="36">
        <f t="shared" si="143"/>
        <v>7.165</v>
      </c>
      <c r="F58" s="39">
        <f t="shared" si="144"/>
        <v>0</v>
      </c>
      <c r="G58" s="88">
        <v>5</v>
      </c>
      <c r="H58" s="88">
        <v>9.33</v>
      </c>
      <c r="I58" s="45">
        <f t="shared" si="145"/>
        <v>9.8214285714285712</v>
      </c>
      <c r="J58" s="39">
        <f t="shared" si="209"/>
        <v>6</v>
      </c>
      <c r="K58" s="89">
        <v>9.5</v>
      </c>
      <c r="L58" s="89">
        <v>12.5</v>
      </c>
      <c r="M58" s="89">
        <v>8</v>
      </c>
      <c r="N58" s="89">
        <v>10</v>
      </c>
      <c r="O58" s="36">
        <f t="shared" si="147"/>
        <v>10.9175</v>
      </c>
      <c r="P58" s="40">
        <f t="shared" si="210"/>
        <v>8</v>
      </c>
      <c r="Q58" s="90">
        <v>10</v>
      </c>
      <c r="R58" s="90">
        <v>11.5</v>
      </c>
      <c r="S58" s="90">
        <v>11.17</v>
      </c>
      <c r="T58" s="90">
        <v>11</v>
      </c>
      <c r="U58" s="51">
        <f t="shared" si="149"/>
        <v>14</v>
      </c>
      <c r="V58" s="49">
        <f t="shared" si="150"/>
        <v>9.41</v>
      </c>
      <c r="W58" s="45">
        <f t="shared" si="151"/>
        <v>10.5</v>
      </c>
      <c r="X58" s="39">
        <f t="shared" si="211"/>
        <v>8</v>
      </c>
      <c r="Y58" s="90">
        <v>11</v>
      </c>
      <c r="Z58" s="90">
        <v>10</v>
      </c>
      <c r="AA58" s="36">
        <f t="shared" si="152"/>
        <v>10.75</v>
      </c>
      <c r="AB58" s="39">
        <f t="shared" si="212"/>
        <v>10</v>
      </c>
      <c r="AC58" s="90">
        <v>10</v>
      </c>
      <c r="AD58" s="90">
        <v>11</v>
      </c>
      <c r="AE58" s="90">
        <v>12</v>
      </c>
      <c r="AF58" s="90">
        <v>10.5</v>
      </c>
      <c r="AG58" s="46">
        <f t="shared" si="153"/>
        <v>11.221666666666666</v>
      </c>
      <c r="AH58" s="92">
        <f t="shared" si="213"/>
        <v>12</v>
      </c>
      <c r="AI58" s="90">
        <v>12</v>
      </c>
      <c r="AJ58" s="90">
        <v>10</v>
      </c>
      <c r="AK58" s="90">
        <v>12.33</v>
      </c>
      <c r="AL58" s="90">
        <v>7</v>
      </c>
      <c r="AM58" s="90">
        <v>13</v>
      </c>
      <c r="AN58" s="93">
        <f t="shared" si="154"/>
        <v>30</v>
      </c>
      <c r="AO58" s="43">
        <f t="shared" si="155"/>
        <v>10.879999999999999</v>
      </c>
      <c r="AP58" s="51">
        <f t="shared" si="156"/>
        <v>60</v>
      </c>
      <c r="AQ58" s="52">
        <f t="shared" si="157"/>
        <v>10.145</v>
      </c>
      <c r="AR58" s="40" t="str">
        <f t="shared" si="18"/>
        <v>Admis</v>
      </c>
      <c r="AS58" s="54">
        <f t="shared" si="158"/>
        <v>60</v>
      </c>
      <c r="AT58" s="54">
        <f t="shared" si="20"/>
        <v>180</v>
      </c>
      <c r="AU58" s="56"/>
      <c r="AV58" s="85">
        <f t="shared" si="207"/>
        <v>1</v>
      </c>
      <c r="AW58" s="86">
        <f t="shared" si="159"/>
        <v>1</v>
      </c>
      <c r="AX58" s="86">
        <f t="shared" si="160"/>
        <v>1</v>
      </c>
      <c r="AY58" s="86">
        <f t="shared" si="161"/>
        <v>1</v>
      </c>
      <c r="AZ58" s="86">
        <f t="shared" si="162"/>
        <v>1</v>
      </c>
      <c r="BA58" s="86">
        <f t="shared" si="163"/>
        <v>1</v>
      </c>
      <c r="BB58" s="86">
        <f t="shared" si="164"/>
        <v>1</v>
      </c>
      <c r="BC58" s="86">
        <f t="shared" si="165"/>
        <v>1</v>
      </c>
      <c r="BD58" s="86">
        <f t="shared" si="166"/>
        <v>1</v>
      </c>
      <c r="BE58" s="86">
        <f t="shared" si="167"/>
        <v>1</v>
      </c>
      <c r="BF58" s="86">
        <f t="shared" si="168"/>
        <v>1</v>
      </c>
      <c r="BG58" s="86">
        <f t="shared" si="169"/>
        <v>1</v>
      </c>
      <c r="BH58" s="86">
        <f t="shared" si="170"/>
        <v>1</v>
      </c>
      <c r="BI58" s="86">
        <f t="shared" si="171"/>
        <v>1</v>
      </c>
      <c r="BJ58" s="85">
        <f t="shared" si="172"/>
        <v>1</v>
      </c>
      <c r="BK58" s="86">
        <f t="shared" si="173"/>
        <v>1</v>
      </c>
      <c r="BL58" s="86">
        <f t="shared" si="174"/>
        <v>1</v>
      </c>
      <c r="BM58" s="86">
        <f t="shared" si="175"/>
        <v>1</v>
      </c>
      <c r="BN58" s="86">
        <f t="shared" si="176"/>
        <v>1</v>
      </c>
      <c r="BO58" s="86">
        <f t="shared" si="177"/>
        <v>1</v>
      </c>
      <c r="BP58" s="86">
        <f t="shared" si="178"/>
        <v>1</v>
      </c>
      <c r="BQ58" s="86">
        <f t="shared" si="179"/>
        <v>1</v>
      </c>
      <c r="BR58" s="86">
        <f t="shared" si="180"/>
        <v>1</v>
      </c>
      <c r="BS58" s="86">
        <f t="shared" si="181"/>
        <v>1</v>
      </c>
      <c r="BT58" s="86">
        <f t="shared" si="182"/>
        <v>1</v>
      </c>
      <c r="BU58" s="86">
        <f t="shared" si="183"/>
        <v>1</v>
      </c>
      <c r="BV58" s="86">
        <f t="shared" si="184"/>
        <v>1</v>
      </c>
      <c r="BW58" s="86">
        <f t="shared" si="185"/>
        <v>1</v>
      </c>
      <c r="BX58" s="86">
        <f t="shared" si="186"/>
        <v>1</v>
      </c>
      <c r="BY58" s="9"/>
      <c r="BZ58" s="86">
        <f t="shared" si="208"/>
        <v>0</v>
      </c>
      <c r="CA58" s="86">
        <f t="shared" si="187"/>
        <v>0</v>
      </c>
      <c r="CB58" s="9"/>
      <c r="CC58" s="86">
        <f t="shared" si="188"/>
        <v>0</v>
      </c>
      <c r="CD58" s="91">
        <f t="shared" si="189"/>
        <v>3</v>
      </c>
      <c r="CE58" s="86">
        <f t="shared" si="190"/>
        <v>0</v>
      </c>
      <c r="CF58" s="86">
        <f t="shared" si="191"/>
        <v>3</v>
      </c>
      <c r="CG58"/>
      <c r="CH58" s="86">
        <f t="shared" si="192"/>
        <v>2</v>
      </c>
      <c r="CI58" s="86">
        <f t="shared" si="193"/>
        <v>2</v>
      </c>
      <c r="CJ58" s="86">
        <f t="shared" si="194"/>
        <v>2</v>
      </c>
      <c r="CK58" s="86">
        <f t="shared" si="195"/>
        <v>2</v>
      </c>
      <c r="CL58"/>
      <c r="CM58" s="86">
        <f t="shared" si="196"/>
        <v>4</v>
      </c>
      <c r="CN58" s="86">
        <f t="shared" si="197"/>
        <v>4</v>
      </c>
      <c r="CO58"/>
      <c r="CP58" s="86">
        <f t="shared" si="198"/>
        <v>3</v>
      </c>
      <c r="CQ58" s="86">
        <f t="shared" si="199"/>
        <v>2</v>
      </c>
      <c r="CR58" s="86">
        <f t="shared" si="200"/>
        <v>2</v>
      </c>
      <c r="CS58" s="86">
        <f t="shared" si="201"/>
        <v>3</v>
      </c>
      <c r="CT58" s="86"/>
      <c r="CU58" s="86">
        <f t="shared" si="202"/>
        <v>2</v>
      </c>
      <c r="CV58" s="86">
        <f t="shared" si="203"/>
        <v>2</v>
      </c>
      <c r="CW58" s="86">
        <f t="shared" si="204"/>
        <v>2</v>
      </c>
      <c r="CX58" s="86">
        <f t="shared" si="205"/>
        <v>0</v>
      </c>
      <c r="CY58" s="86">
        <f t="shared" si="206"/>
        <v>4</v>
      </c>
    </row>
    <row r="59" spans="1:103" s="30" customFormat="1" ht="18.75">
      <c r="A59" s="38">
        <v>50</v>
      </c>
      <c r="B59" s="35" t="s">
        <v>180</v>
      </c>
      <c r="C59" s="35" t="s">
        <v>181</v>
      </c>
      <c r="D59" s="38" t="s">
        <v>172</v>
      </c>
      <c r="E59" s="36">
        <f t="shared" si="143"/>
        <v>9.8350000000000009</v>
      </c>
      <c r="F59" s="39">
        <f t="shared" si="144"/>
        <v>4</v>
      </c>
      <c r="G59" s="88">
        <v>9</v>
      </c>
      <c r="H59" s="88">
        <v>10.67</v>
      </c>
      <c r="I59" s="45">
        <f t="shared" si="145"/>
        <v>9.9642857142857135</v>
      </c>
      <c r="J59" s="39">
        <f t="shared" si="209"/>
        <v>10</v>
      </c>
      <c r="K59" s="89">
        <v>10</v>
      </c>
      <c r="L59" s="89">
        <v>11.5</v>
      </c>
      <c r="M59" s="89">
        <v>8</v>
      </c>
      <c r="N59" s="89">
        <v>11</v>
      </c>
      <c r="O59" s="36">
        <f t="shared" si="147"/>
        <v>10</v>
      </c>
      <c r="P59" s="40">
        <f t="shared" si="210"/>
        <v>8</v>
      </c>
      <c r="Q59" s="90">
        <v>11</v>
      </c>
      <c r="R59" s="90">
        <v>7.5</v>
      </c>
      <c r="S59" s="90">
        <v>11.5</v>
      </c>
      <c r="T59" s="90">
        <v>10</v>
      </c>
      <c r="U59" s="51">
        <f t="shared" si="149"/>
        <v>22</v>
      </c>
      <c r="V59" s="49">
        <f t="shared" si="150"/>
        <v>9.94</v>
      </c>
      <c r="W59" s="45">
        <f t="shared" si="151"/>
        <v>8.25</v>
      </c>
      <c r="X59" s="39">
        <f t="shared" si="211"/>
        <v>4</v>
      </c>
      <c r="Y59" s="90">
        <v>6.5</v>
      </c>
      <c r="Z59" s="90">
        <v>10</v>
      </c>
      <c r="AA59" s="36">
        <f t="shared" si="152"/>
        <v>10.55</v>
      </c>
      <c r="AB59" s="39">
        <f t="shared" si="212"/>
        <v>10</v>
      </c>
      <c r="AC59" s="90">
        <v>10</v>
      </c>
      <c r="AD59" s="90">
        <v>13</v>
      </c>
      <c r="AE59" s="90">
        <v>9</v>
      </c>
      <c r="AF59" s="90">
        <v>10.5</v>
      </c>
      <c r="AG59" s="46">
        <f t="shared" si="153"/>
        <v>13.013333333333334</v>
      </c>
      <c r="AH59" s="92">
        <f t="shared" si="213"/>
        <v>12</v>
      </c>
      <c r="AI59" s="90">
        <v>16.75</v>
      </c>
      <c r="AJ59" s="90">
        <v>10.5</v>
      </c>
      <c r="AK59" s="90">
        <v>11.33</v>
      </c>
      <c r="AL59" s="90">
        <v>11.5</v>
      </c>
      <c r="AM59" s="90">
        <v>14</v>
      </c>
      <c r="AN59" s="93">
        <f t="shared" si="154"/>
        <v>30</v>
      </c>
      <c r="AO59" s="43">
        <f t="shared" si="155"/>
        <v>10.93</v>
      </c>
      <c r="AP59" s="51">
        <f t="shared" si="156"/>
        <v>60</v>
      </c>
      <c r="AQ59" s="52">
        <f t="shared" si="157"/>
        <v>10.434999999999999</v>
      </c>
      <c r="AR59" s="40" t="str">
        <f t="shared" si="18"/>
        <v>Admis</v>
      </c>
      <c r="AS59" s="54">
        <f t="shared" si="158"/>
        <v>60</v>
      </c>
      <c r="AT59" s="54">
        <f t="shared" si="20"/>
        <v>180</v>
      </c>
      <c r="AU59" s="56"/>
      <c r="AV59" s="85">
        <f t="shared" si="207"/>
        <v>1</v>
      </c>
      <c r="AW59" s="86">
        <f t="shared" si="159"/>
        <v>1</v>
      </c>
      <c r="AX59" s="86">
        <f t="shared" si="160"/>
        <v>1</v>
      </c>
      <c r="AY59" s="86">
        <f t="shared" si="161"/>
        <v>1</v>
      </c>
      <c r="AZ59" s="86">
        <f t="shared" si="162"/>
        <v>1</v>
      </c>
      <c r="BA59" s="86">
        <f t="shared" si="163"/>
        <v>1</v>
      </c>
      <c r="BB59" s="86">
        <f t="shared" si="164"/>
        <v>1</v>
      </c>
      <c r="BC59" s="86">
        <f t="shared" si="165"/>
        <v>1</v>
      </c>
      <c r="BD59" s="86">
        <f t="shared" si="166"/>
        <v>1</v>
      </c>
      <c r="BE59" s="86">
        <f t="shared" si="167"/>
        <v>1</v>
      </c>
      <c r="BF59" s="86">
        <f t="shared" si="168"/>
        <v>1</v>
      </c>
      <c r="BG59" s="86">
        <f t="shared" si="169"/>
        <v>1</v>
      </c>
      <c r="BH59" s="86">
        <f t="shared" si="170"/>
        <v>1</v>
      </c>
      <c r="BI59" s="86">
        <f t="shared" si="171"/>
        <v>1</v>
      </c>
      <c r="BJ59" s="85">
        <f t="shared" si="172"/>
        <v>1</v>
      </c>
      <c r="BK59" s="86">
        <f t="shared" si="173"/>
        <v>1</v>
      </c>
      <c r="BL59" s="86">
        <f t="shared" si="174"/>
        <v>1</v>
      </c>
      <c r="BM59" s="86">
        <f t="shared" si="175"/>
        <v>1</v>
      </c>
      <c r="BN59" s="86">
        <f t="shared" si="176"/>
        <v>1</v>
      </c>
      <c r="BO59" s="86">
        <f t="shared" si="177"/>
        <v>1</v>
      </c>
      <c r="BP59" s="86">
        <f t="shared" si="178"/>
        <v>1</v>
      </c>
      <c r="BQ59" s="86">
        <f t="shared" si="179"/>
        <v>1</v>
      </c>
      <c r="BR59" s="86">
        <f t="shared" si="180"/>
        <v>1</v>
      </c>
      <c r="BS59" s="86">
        <f t="shared" si="181"/>
        <v>1</v>
      </c>
      <c r="BT59" s="86">
        <f t="shared" si="182"/>
        <v>1</v>
      </c>
      <c r="BU59" s="86">
        <f t="shared" si="183"/>
        <v>1</v>
      </c>
      <c r="BV59" s="86">
        <f t="shared" si="184"/>
        <v>1</v>
      </c>
      <c r="BW59" s="86">
        <f t="shared" si="185"/>
        <v>1</v>
      </c>
      <c r="BX59" s="86">
        <f t="shared" si="186"/>
        <v>1</v>
      </c>
      <c r="BY59" s="9"/>
      <c r="BZ59" s="86">
        <f t="shared" si="208"/>
        <v>0</v>
      </c>
      <c r="CA59" s="86">
        <f t="shared" si="187"/>
        <v>4</v>
      </c>
      <c r="CB59" s="9"/>
      <c r="CC59" s="86">
        <f t="shared" si="188"/>
        <v>4</v>
      </c>
      <c r="CD59" s="91">
        <f t="shared" si="189"/>
        <v>3</v>
      </c>
      <c r="CE59" s="86">
        <f t="shared" si="190"/>
        <v>0</v>
      </c>
      <c r="CF59" s="86">
        <f t="shared" si="191"/>
        <v>3</v>
      </c>
      <c r="CG59"/>
      <c r="CH59" s="86">
        <f t="shared" si="192"/>
        <v>2</v>
      </c>
      <c r="CI59" s="86">
        <f t="shared" si="193"/>
        <v>0</v>
      </c>
      <c r="CJ59" s="86">
        <f t="shared" si="194"/>
        <v>2</v>
      </c>
      <c r="CK59" s="86">
        <f t="shared" si="195"/>
        <v>2</v>
      </c>
      <c r="CL59"/>
      <c r="CM59" s="86">
        <f t="shared" si="196"/>
        <v>0</v>
      </c>
      <c r="CN59" s="86">
        <f t="shared" si="197"/>
        <v>4</v>
      </c>
      <c r="CO59"/>
      <c r="CP59" s="86">
        <f t="shared" si="198"/>
        <v>3</v>
      </c>
      <c r="CQ59" s="86">
        <f t="shared" si="199"/>
        <v>2</v>
      </c>
      <c r="CR59" s="86">
        <f t="shared" si="200"/>
        <v>0</v>
      </c>
      <c r="CS59" s="86">
        <f t="shared" si="201"/>
        <v>3</v>
      </c>
      <c r="CT59" s="86"/>
      <c r="CU59" s="86">
        <f t="shared" si="202"/>
        <v>2</v>
      </c>
      <c r="CV59" s="86">
        <f t="shared" si="203"/>
        <v>2</v>
      </c>
      <c r="CW59" s="86">
        <f t="shared" si="204"/>
        <v>2</v>
      </c>
      <c r="CX59" s="86">
        <f t="shared" si="205"/>
        <v>2</v>
      </c>
      <c r="CY59" s="86">
        <f t="shared" si="206"/>
        <v>4</v>
      </c>
    </row>
    <row r="60" spans="1:103" s="30" customFormat="1" ht="18.75">
      <c r="A60" s="38">
        <v>51</v>
      </c>
      <c r="B60" s="35" t="s">
        <v>182</v>
      </c>
      <c r="C60" s="35" t="s">
        <v>183</v>
      </c>
      <c r="D60" s="38" t="s">
        <v>33</v>
      </c>
      <c r="E60" s="36">
        <f t="shared" ref="E60:E70" si="214">((G60*4)+(H60*4))/8</f>
        <v>10.085000000000001</v>
      </c>
      <c r="F60" s="39">
        <f t="shared" ref="F60:F70" si="215">IF(E60&gt;=10,8,SUM(IF(G60&gt;=10,4,0),IF(H60&gt;=10,4,0)))</f>
        <v>8</v>
      </c>
      <c r="G60" s="88">
        <v>9.5</v>
      </c>
      <c r="H60" s="88">
        <v>10.67</v>
      </c>
      <c r="I60" s="45">
        <f t="shared" ref="I60:I70" si="216">((K60*4)+(L60*3)+(M60*4)+(N60*3))/14</f>
        <v>9.2142857142857135</v>
      </c>
      <c r="J60" s="39">
        <f t="shared" si="209"/>
        <v>6</v>
      </c>
      <c r="K60" s="89">
        <v>8.5</v>
      </c>
      <c r="L60" s="89">
        <v>15</v>
      </c>
      <c r="M60" s="89">
        <v>5</v>
      </c>
      <c r="N60" s="89">
        <v>10</v>
      </c>
      <c r="O60" s="36">
        <f t="shared" ref="O60:O70" si="217">((Q60*2)+(R60*2)+(S60*2)+(T60*2))/8</f>
        <v>11.75</v>
      </c>
      <c r="P60" s="40">
        <f t="shared" si="210"/>
        <v>8</v>
      </c>
      <c r="Q60" s="90">
        <v>11</v>
      </c>
      <c r="R60" s="90">
        <v>11.5</v>
      </c>
      <c r="S60" s="90">
        <v>12</v>
      </c>
      <c r="T60" s="90">
        <v>12.5</v>
      </c>
      <c r="U60" s="51">
        <f t="shared" ref="U60:U70" si="218">IF(V60&gt;=10,30,SUM(F60+J60+P60))</f>
        <v>30</v>
      </c>
      <c r="V60" s="49">
        <f t="shared" ref="V60:V70" si="219">ROUNDUP(((E60*8)+(I60*14)+(O60*8))/30,2)</f>
        <v>10.129999999999999</v>
      </c>
      <c r="W60" s="45">
        <f t="shared" ref="W60:W70" si="220">((Y60*4)+(Z60*4))/8</f>
        <v>10.75</v>
      </c>
      <c r="X60" s="39">
        <f t="shared" si="211"/>
        <v>8</v>
      </c>
      <c r="Y60" s="90">
        <v>11.5</v>
      </c>
      <c r="Z60" s="90">
        <v>10</v>
      </c>
      <c r="AA60" s="36">
        <f t="shared" ref="AA60:AA70" si="221">((AC60*3)+(AD60*2)+(AE60*2)+(AF60*3))/10</f>
        <v>9.3000000000000007</v>
      </c>
      <c r="AB60" s="39">
        <f t="shared" si="212"/>
        <v>5</v>
      </c>
      <c r="AC60" s="90">
        <v>7</v>
      </c>
      <c r="AD60" s="90">
        <v>13</v>
      </c>
      <c r="AE60" s="90">
        <v>8</v>
      </c>
      <c r="AF60" s="90">
        <v>10</v>
      </c>
      <c r="AG60" s="46">
        <f t="shared" ref="AG60:AG70" si="222">((AI60*2)+(AJ60*2)+(AK60*2)+(AL60*2)+(AM60*4))/12</f>
        <v>10.695</v>
      </c>
      <c r="AH60" s="92">
        <f t="shared" si="213"/>
        <v>12</v>
      </c>
      <c r="AI60" s="90">
        <v>10</v>
      </c>
      <c r="AJ60" s="90">
        <v>11</v>
      </c>
      <c r="AK60" s="90">
        <v>11.67</v>
      </c>
      <c r="AL60" s="90">
        <v>9.5</v>
      </c>
      <c r="AM60" s="90">
        <v>11</v>
      </c>
      <c r="AN60" s="93">
        <f t="shared" ref="AN60:AN70" si="223">IF(AO60&gt;=10,30,SUM(X60+AB60+AH60))</f>
        <v>30</v>
      </c>
      <c r="AO60" s="43">
        <f t="shared" ref="AO60:AO70" si="224">ROUNDUP(((W60*8)+(AA60*10)+(AG60*12))/30,2)</f>
        <v>10.25</v>
      </c>
      <c r="AP60" s="51">
        <f t="shared" ref="AP60:AP70" si="225">IF(AQ60&gt;=10,60,SUM(U60+AN60))</f>
        <v>60</v>
      </c>
      <c r="AQ60" s="52">
        <f t="shared" ref="AQ60:AQ70" si="226">(V60+AO60)/2</f>
        <v>10.19</v>
      </c>
      <c r="AR60" s="40" t="str">
        <f t="shared" si="18"/>
        <v>Admis</v>
      </c>
      <c r="AS60" s="54">
        <f t="shared" ref="AS60:AS70" si="227">IF(AQ60&gt;=10,60,SUM(U60+AN60))</f>
        <v>60</v>
      </c>
      <c r="AT60" s="54">
        <f t="shared" si="20"/>
        <v>180</v>
      </c>
      <c r="AU60" s="56"/>
      <c r="AV60" s="85">
        <f t="shared" ref="AV60:AV70" si="228">IF(V60&gt;=10,1,IF(AQ60&gt;=10,1,IF((V60&lt;10)*(AQ60&lt;10),2)))</f>
        <v>1</v>
      </c>
      <c r="AW60" s="86">
        <f t="shared" ref="AW60:AW70" si="229">IF(E60&gt;=10,1,IF((E60&lt;10)*(V60&gt;=10),1,IF((E60&lt;10)*(AQ60&gt;=10),1,IF((E60&lt;10)*(V60&lt;10)*(AQ60&lt;10),2))))</f>
        <v>1</v>
      </c>
      <c r="AX60" s="86">
        <f t="shared" ref="AX60:AX70" si="230">IF(E60&gt;=10,1,IF(G60&gt;=10,1,IF(V60&gt;=10,1,IF(AQ60&gt;=10,1,IF((V60&lt;10)*(G60&lt;10)*(E60&lt;10)*(AQ60&lt;10),2)))))</f>
        <v>1</v>
      </c>
      <c r="AY60" s="86">
        <f t="shared" ref="AY60:AY70" si="231">IF(E60&gt;=10,1,IF(H60&gt;=10,1,IF(V60&gt;=10,1,IF(AQ60&gt;=10,1,IF((V60&lt;10)*(H60&lt;10)*(E60&lt;10)*(AQ60&lt;10),2)))))</f>
        <v>1</v>
      </c>
      <c r="AZ60" s="86">
        <f t="shared" ref="AZ60:AZ70" si="232">IF(I60&gt;=10,1,IF((I60&lt;10)*(V60&gt;=10),1,IF((I60&lt;10)*(AQ60&gt;=10),1,IF((I60&lt;10)*(V60&lt;10)*(AQ60&lt;10),2))))</f>
        <v>1</v>
      </c>
      <c r="BA60" s="86">
        <f t="shared" ref="BA60:BA70" si="233">IF(I60&gt;=10,1,IF(K60&gt;=10,1,IF(V60&gt;=10,1,IF(AQ60&gt;=10,1,IF((V60&lt;10)*(K60&lt;10)*(I60&lt;10)*(AQ60&lt;10),2)))))</f>
        <v>1</v>
      </c>
      <c r="BB60" s="86">
        <f t="shared" ref="BB60:BB70" si="234">IF(I60&gt;=10,1,IF(L60&gt;=10,1,IF(V60&gt;=10,1,IF(AQ60&gt;=10,1,IF((V60&lt;10)*(L60&lt;10)*(I60&lt;10)*(AQ60&lt;10),2)))))</f>
        <v>1</v>
      </c>
      <c r="BC60" s="86">
        <f t="shared" ref="BC60:BC70" si="235">IF(I60&gt;=10,1,IF(M60&gt;=10,1,IF(V60&gt;=10,1,IF(AQ60&gt;=10,1,IF((V60&lt;10)*(M60&lt;10)*(I60&lt;10)*(AQ60&lt;10),2)))))</f>
        <v>1</v>
      </c>
      <c r="BD60" s="86">
        <f t="shared" ref="BD60:BD70" si="236">IF(I60&gt;=10,1,IF(N60&gt;=10,1,IF(V60&gt;=10,1,IF(AQ60&gt;=10,1,IF((V60&lt;10)*(N60&lt;10)*(I60&lt;10)*(AQ60&lt;10),2)))))</f>
        <v>1</v>
      </c>
      <c r="BE60" s="86">
        <f t="shared" ref="BE60:BE70" si="237">IF(O60&gt;=10,1,IF((O60&lt;10)*(V60&gt;=10),1,IF((O60&lt;10)*(AQ60&gt;=10),1,IF((O60&lt;10)*(V60&lt;10)*(AQ60&lt;10),2))))</f>
        <v>1</v>
      </c>
      <c r="BF60" s="86">
        <f t="shared" ref="BF60:BF70" si="238">IF(O60&gt;=10,1,IF(Q60&gt;=10,1,IF(V60&gt;=10,1,IF(AQ60&gt;=10,1,IF((V60&lt;10)*(Q60&lt;10)*(O60&lt;10)*(AQ60&lt;10),2)))))</f>
        <v>1</v>
      </c>
      <c r="BG60" s="86">
        <f t="shared" ref="BG60:BG70" si="239">IF(O60&gt;=10,1,IF(R60&gt;=10,1,IF(V60&gt;=10,1,IF(AQ60&gt;=10,1,IF((V60&lt;10)*(R60&lt;10)*(O60&lt;10)*(AQ60&lt;10),2)))))</f>
        <v>1</v>
      </c>
      <c r="BH60" s="86">
        <f t="shared" ref="BH60:BH70" si="240">IF(O60&gt;=10,1,IF(S60&gt;=10,1,IF(V60&gt;=10,1,IF(AQ60&gt;=10,1,IF((V60&lt;10)*(S60&lt;10)*(O60&lt;10)*(AQ60&lt;10),2)))))</f>
        <v>1</v>
      </c>
      <c r="BI60" s="86">
        <f t="shared" ref="BI60:BI70" si="241">IF(O60&gt;=10,1,IF(T60&gt;=10,1,IF(V60&gt;=10,1,IF(AQ60&gt;=10,1,IF((V60&lt;10)*(T60&lt;10)*(O60&lt;10)*(AQ60&lt;10),2)))))</f>
        <v>1</v>
      </c>
      <c r="BJ60" s="85">
        <f t="shared" ref="BJ60:BJ70" si="242">IF(AO60&gt;=10,1,IF(AQ60&gt;=10,1,IF((AO60&lt;10)*(AQ60&lt;10),2)))</f>
        <v>1</v>
      </c>
      <c r="BK60" s="86">
        <f t="shared" ref="BK60:BK70" si="243">IF(W60&gt;=10,1,IF((W60&lt;10)*(AO60&gt;=10),1,IF((W60&lt;10)*(AQ60&gt;=10),1,IF((W60&lt;10)*(AO60&lt;10)*(AQ60&lt;10),2))))</f>
        <v>1</v>
      </c>
      <c r="BL60" s="86">
        <f t="shared" ref="BL60:BL70" si="244">IF(W60&gt;=10,1,IF(Y60&gt;=10,1,IF(AO60&gt;=10,1,IF(AQ60&gt;=10,1,IF((AO60&lt;10)*(Y60&lt;10)*(W60&lt;10)*(AQ60&lt;10),2)))))</f>
        <v>1</v>
      </c>
      <c r="BM60" s="86">
        <f t="shared" ref="BM60:BM70" si="245">IF(W60&gt;=10,1,IF(Z60&gt;=10,1,IF(AO60&gt;=10,1,IF(AQ60&gt;=10,1,IF((AO60&lt;10)*(Z60&lt;10)*(W60&lt;10)*(AQ60&lt;10),2)))))</f>
        <v>1</v>
      </c>
      <c r="BN60" s="86">
        <f t="shared" ref="BN60:BN70" si="246">IF(AA60&gt;=10,1,IF((AA60&lt;10)*(AO60&gt;=10),1,IF((AA60&lt;10)*(AQ60&gt;=10),1,IF((AA60&lt;10)*(AO60&lt;10)*(AQ60&lt;10),2))))</f>
        <v>1</v>
      </c>
      <c r="BO60" s="86">
        <f t="shared" ref="BO60:BO70" si="247">IF(AA60&gt;=10,1,IF(AC60&gt;=10,1,IF(AO60&gt;=10,1,IF(AQ60&gt;=10,1,IF((AO60&lt;10)*(AC60&lt;10)*(AA60&lt;10)*(AQ60&lt;10),2)))))</f>
        <v>1</v>
      </c>
      <c r="BP60" s="86">
        <f t="shared" ref="BP60:BP70" si="248">IF(AA60&gt;=10,1,IF(AD60&gt;=10,1,IF(AO60&gt;=10,1,IF(AQ60&gt;=10,1,IF((AO60&lt;10)*(AD60&lt;10)*(AA60&lt;10)*(AQ60&lt;10),2)))))</f>
        <v>1</v>
      </c>
      <c r="BQ60" s="86">
        <f t="shared" ref="BQ60:BQ69" si="249">IF(AA60&gt;=10,1,IF(AE60&gt;=10,1,IF(AO60&gt;=10,1,IF(AQ60&gt;=10,1,IF((AO60)*(AE60&lt;10)*(AA60&lt;10)*(AQ60&lt;10),2)))))</f>
        <v>1</v>
      </c>
      <c r="BR60" s="86">
        <f t="shared" ref="BR60:BR69" si="250">IF(AA60&gt;=10,1,IF(AF60&gt;=10,1,IF(AO60&gt;=10,1,IF(AQ60&gt;=10,1,IF((AO60)*(AF60&lt;10)*(AA60&lt;10)*(AQ60&lt;10),2)))))</f>
        <v>1</v>
      </c>
      <c r="BS60" s="86">
        <f t="shared" ref="BS60:BS70" si="251">IF(AG60&gt;=10,1,IF((AG60&lt;10)*(AO60&gt;=10),1,IF((AG60&lt;10)*(AQ60&gt;=10),1,IF((AG60&lt;10)*(AO60&lt;10)*(AQ60&lt;10),2))))</f>
        <v>1</v>
      </c>
      <c r="BT60" s="86">
        <f t="shared" ref="BT60:BT69" si="252">IF(AG60&gt;=10,1,IF(AI60&gt;=10,1,IF(AO60&gt;=10,1,IF(AQ60&gt;=10,1,IF((AO60)*(AI60&lt;10)*(AG60&lt;10)*(AQ60&lt;10),2)))))</f>
        <v>1</v>
      </c>
      <c r="BU60" s="86">
        <f t="shared" ref="BU60:BU69" si="253">IF(AG60&gt;=10,1,IF(AJ60&gt;=10,1,IF(AO60&gt;=10,1,IF(AQ60&gt;=10,1,IF((AO60)*(AJ60&lt;10)*(AG60&lt;10)*(AQ60&lt;10),2)))))</f>
        <v>1</v>
      </c>
      <c r="BV60" s="86">
        <f t="shared" ref="BV60:BV69" si="254">IF(AG60&gt;=10,1,IF(AK60&gt;=10,1,IF(AO60&gt;=10,1,IF(AQ60&gt;=10,1,IF((AO60)*(AK60&lt;10)*(AG60&lt;10)*(AQ60&lt;10),2)))))</f>
        <v>1</v>
      </c>
      <c r="BW60" s="86">
        <f t="shared" ref="BW60:BW69" si="255">IF(AG60&gt;=10,1,IF(AL60&gt;=10,1,IF(AO60&gt;=10,1,IF(AQ60&gt;=10,1,IF((AO60)*(AL60&lt;10)*(AG60&lt;10)*(AQ60&lt;10),2)))))</f>
        <v>1</v>
      </c>
      <c r="BX60" s="86">
        <f t="shared" ref="BX60:BX69" si="256">IF(AG60&gt;=10,1,IF(AM60&gt;=10,1,IF(AO60&gt;=10,1,IF(AQ60&gt;=10,1,IF((AO60)*(AM60&lt;10)*(AG60&lt;10)*(AQ60&lt;10),2)))))</f>
        <v>1</v>
      </c>
      <c r="BY60" s="9"/>
      <c r="BZ60" s="86">
        <f t="shared" ref="BZ60:BZ70" si="257">IF(G60&gt;=10,4,0)</f>
        <v>0</v>
      </c>
      <c r="CA60" s="86">
        <f t="shared" ref="CA60:CA70" si="258">IF(H60&gt;=10,4,0)</f>
        <v>4</v>
      </c>
      <c r="CB60" s="9"/>
      <c r="CC60" s="86">
        <f t="shared" ref="CC60:CC70" si="259">IF(K60&gt;=10,4,0)</f>
        <v>0</v>
      </c>
      <c r="CD60" s="91">
        <f t="shared" ref="CD60:CD70" si="260">IF(AD60&gt;=10,3,0)</f>
        <v>3</v>
      </c>
      <c r="CE60" s="86">
        <f t="shared" ref="CE60:CE70" si="261">IF(M60&gt;=10,4,0)</f>
        <v>0</v>
      </c>
      <c r="CF60" s="86">
        <f t="shared" ref="CF60:CF70" si="262">IF(N60&gt;=10,3,0)</f>
        <v>3</v>
      </c>
      <c r="CG60"/>
      <c r="CH60" s="86">
        <f t="shared" ref="CH60:CH70" si="263">IF(Q60&gt;=10,2,0)</f>
        <v>2</v>
      </c>
      <c r="CI60" s="86">
        <f t="shared" ref="CI60:CI70" si="264">IF(R60&gt;=10,2,0)</f>
        <v>2</v>
      </c>
      <c r="CJ60" s="86">
        <f t="shared" ref="CJ60:CJ70" si="265">IF(S60&gt;=10,2,0)</f>
        <v>2</v>
      </c>
      <c r="CK60" s="86">
        <f t="shared" ref="CK60:CK70" si="266">IF(T60&gt;=10,2,0)</f>
        <v>2</v>
      </c>
      <c r="CL60"/>
      <c r="CM60" s="86">
        <f t="shared" ref="CM60:CM70" si="267">IF(Y60&gt;=10,4,0)</f>
        <v>4</v>
      </c>
      <c r="CN60" s="86">
        <f t="shared" ref="CN60:CN70" si="268">IF(Z60&gt;=10,4,0)</f>
        <v>4</v>
      </c>
      <c r="CO60"/>
      <c r="CP60" s="86">
        <f t="shared" ref="CP60:CP70" si="269">IF(AC60&gt;=10,3,0)</f>
        <v>0</v>
      </c>
      <c r="CQ60" s="86">
        <f t="shared" ref="CQ60:CQ70" si="270">IF(AD60&gt;=10,2,0)</f>
        <v>2</v>
      </c>
      <c r="CR60" s="86">
        <f t="shared" ref="CR60:CR70" si="271">IF(AE60&gt;=10,2,0)</f>
        <v>0</v>
      </c>
      <c r="CS60" s="86">
        <f t="shared" ref="CS60:CS70" si="272">IF(AF60&gt;=10,3,0)</f>
        <v>3</v>
      </c>
      <c r="CT60" s="86"/>
      <c r="CU60" s="86">
        <f t="shared" ref="CU60:CU70" si="273">IF(AI60&gt;=10,2,0)</f>
        <v>2</v>
      </c>
      <c r="CV60" s="86">
        <f t="shared" ref="CV60:CV70" si="274">IF(AJ60&gt;=10,2,0)</f>
        <v>2</v>
      </c>
      <c r="CW60" s="86">
        <f t="shared" ref="CW60:CW70" si="275">IF(AK60&gt;=10,2,0)</f>
        <v>2</v>
      </c>
      <c r="CX60" s="86">
        <f t="shared" ref="CX60:CX70" si="276">IF(AL60&gt;=10,2,0)</f>
        <v>0</v>
      </c>
      <c r="CY60" s="86">
        <f t="shared" ref="CY60:CY70" si="277">IF(AM60&gt;=10,4,0)</f>
        <v>4</v>
      </c>
    </row>
    <row r="61" spans="1:103" s="30" customFormat="1" ht="18.75">
      <c r="A61" s="38">
        <v>52</v>
      </c>
      <c r="B61" s="35" t="s">
        <v>184</v>
      </c>
      <c r="C61" s="35" t="s">
        <v>185</v>
      </c>
      <c r="D61" s="38" t="s">
        <v>39</v>
      </c>
      <c r="E61" s="36">
        <f t="shared" si="214"/>
        <v>10.585000000000001</v>
      </c>
      <c r="F61" s="39">
        <f t="shared" si="215"/>
        <v>8</v>
      </c>
      <c r="G61" s="88">
        <v>10.5</v>
      </c>
      <c r="H61" s="88">
        <v>10.67</v>
      </c>
      <c r="I61" s="45">
        <f t="shared" si="216"/>
        <v>9.8571428571428577</v>
      </c>
      <c r="J61" s="39">
        <f t="shared" si="209"/>
        <v>10</v>
      </c>
      <c r="K61" s="89">
        <v>11</v>
      </c>
      <c r="L61" s="89">
        <v>10</v>
      </c>
      <c r="M61" s="89">
        <v>8.5</v>
      </c>
      <c r="N61" s="89">
        <v>10</v>
      </c>
      <c r="O61" s="36">
        <f t="shared" si="217"/>
        <v>11.5825</v>
      </c>
      <c r="P61" s="40">
        <f t="shared" si="210"/>
        <v>8</v>
      </c>
      <c r="Q61" s="90">
        <v>16</v>
      </c>
      <c r="R61" s="90">
        <v>10</v>
      </c>
      <c r="S61" s="90">
        <v>10.33</v>
      </c>
      <c r="T61" s="90">
        <v>10</v>
      </c>
      <c r="U61" s="51">
        <f t="shared" si="218"/>
        <v>30</v>
      </c>
      <c r="V61" s="49">
        <f t="shared" si="219"/>
        <v>10.52</v>
      </c>
      <c r="W61" s="45">
        <f t="shared" si="220"/>
        <v>9.25</v>
      </c>
      <c r="X61" s="39">
        <f t="shared" si="211"/>
        <v>4</v>
      </c>
      <c r="Y61" s="90">
        <v>8.5</v>
      </c>
      <c r="Z61" s="90">
        <v>10</v>
      </c>
      <c r="AA61" s="36">
        <f t="shared" si="221"/>
        <v>8.8000000000000007</v>
      </c>
      <c r="AB61" s="39">
        <f t="shared" si="212"/>
        <v>5</v>
      </c>
      <c r="AC61" s="90">
        <v>6.5</v>
      </c>
      <c r="AD61" s="90">
        <v>10</v>
      </c>
      <c r="AE61" s="90">
        <v>8.5</v>
      </c>
      <c r="AF61" s="90">
        <v>10.5</v>
      </c>
      <c r="AG61" s="46">
        <f t="shared" si="222"/>
        <v>11.528333333333334</v>
      </c>
      <c r="AH61" s="92">
        <f t="shared" si="213"/>
        <v>12</v>
      </c>
      <c r="AI61" s="90">
        <v>10.5</v>
      </c>
      <c r="AJ61" s="90">
        <v>11.5</v>
      </c>
      <c r="AK61" s="90">
        <v>11.67</v>
      </c>
      <c r="AL61" s="90">
        <v>8.5</v>
      </c>
      <c r="AM61" s="90">
        <v>13.5</v>
      </c>
      <c r="AN61" s="93">
        <f t="shared" si="223"/>
        <v>30</v>
      </c>
      <c r="AO61" s="43">
        <f t="shared" si="224"/>
        <v>10.02</v>
      </c>
      <c r="AP61" s="51">
        <f t="shared" si="225"/>
        <v>60</v>
      </c>
      <c r="AQ61" s="52">
        <f t="shared" si="226"/>
        <v>10.27</v>
      </c>
      <c r="AR61" s="40" t="str">
        <f t="shared" si="18"/>
        <v>Admis</v>
      </c>
      <c r="AS61" s="54">
        <f t="shared" si="227"/>
        <v>60</v>
      </c>
      <c r="AT61" s="54">
        <f t="shared" si="20"/>
        <v>180</v>
      </c>
      <c r="AU61" s="56"/>
      <c r="AV61" s="85">
        <f t="shared" si="228"/>
        <v>1</v>
      </c>
      <c r="AW61" s="86">
        <f t="shared" si="229"/>
        <v>1</v>
      </c>
      <c r="AX61" s="86">
        <f t="shared" si="230"/>
        <v>1</v>
      </c>
      <c r="AY61" s="86">
        <f t="shared" si="231"/>
        <v>1</v>
      </c>
      <c r="AZ61" s="86">
        <f t="shared" si="232"/>
        <v>1</v>
      </c>
      <c r="BA61" s="86">
        <f t="shared" si="233"/>
        <v>1</v>
      </c>
      <c r="BB61" s="86">
        <f t="shared" si="234"/>
        <v>1</v>
      </c>
      <c r="BC61" s="86">
        <f t="shared" si="235"/>
        <v>1</v>
      </c>
      <c r="BD61" s="86">
        <f t="shared" si="236"/>
        <v>1</v>
      </c>
      <c r="BE61" s="86">
        <f t="shared" si="237"/>
        <v>1</v>
      </c>
      <c r="BF61" s="86">
        <f t="shared" si="238"/>
        <v>1</v>
      </c>
      <c r="BG61" s="86">
        <f t="shared" si="239"/>
        <v>1</v>
      </c>
      <c r="BH61" s="86">
        <f t="shared" si="240"/>
        <v>1</v>
      </c>
      <c r="BI61" s="86">
        <f t="shared" si="241"/>
        <v>1</v>
      </c>
      <c r="BJ61" s="85">
        <f t="shared" si="242"/>
        <v>1</v>
      </c>
      <c r="BK61" s="86">
        <f t="shared" si="243"/>
        <v>1</v>
      </c>
      <c r="BL61" s="86">
        <f t="shared" si="244"/>
        <v>1</v>
      </c>
      <c r="BM61" s="86">
        <f t="shared" si="245"/>
        <v>1</v>
      </c>
      <c r="BN61" s="86">
        <f t="shared" si="246"/>
        <v>1</v>
      </c>
      <c r="BO61" s="86">
        <f t="shared" si="247"/>
        <v>1</v>
      </c>
      <c r="BP61" s="86">
        <f t="shared" si="248"/>
        <v>1</v>
      </c>
      <c r="BQ61" s="86">
        <f t="shared" si="249"/>
        <v>1</v>
      </c>
      <c r="BR61" s="86">
        <f t="shared" si="250"/>
        <v>1</v>
      </c>
      <c r="BS61" s="86">
        <f t="shared" si="251"/>
        <v>1</v>
      </c>
      <c r="BT61" s="86">
        <f t="shared" si="252"/>
        <v>1</v>
      </c>
      <c r="BU61" s="86">
        <f t="shared" si="253"/>
        <v>1</v>
      </c>
      <c r="BV61" s="86">
        <f t="shared" si="254"/>
        <v>1</v>
      </c>
      <c r="BW61" s="86">
        <f t="shared" si="255"/>
        <v>1</v>
      </c>
      <c r="BX61" s="86">
        <f t="shared" si="256"/>
        <v>1</v>
      </c>
      <c r="BY61" s="9"/>
      <c r="BZ61" s="86">
        <f t="shared" si="257"/>
        <v>4</v>
      </c>
      <c r="CA61" s="86">
        <f t="shared" si="258"/>
        <v>4</v>
      </c>
      <c r="CB61" s="9"/>
      <c r="CC61" s="86">
        <f t="shared" si="259"/>
        <v>4</v>
      </c>
      <c r="CD61" s="91">
        <f t="shared" si="260"/>
        <v>3</v>
      </c>
      <c r="CE61" s="86">
        <f t="shared" si="261"/>
        <v>0</v>
      </c>
      <c r="CF61" s="86">
        <f t="shared" si="262"/>
        <v>3</v>
      </c>
      <c r="CG61"/>
      <c r="CH61" s="86">
        <f t="shared" si="263"/>
        <v>2</v>
      </c>
      <c r="CI61" s="86">
        <f t="shared" si="264"/>
        <v>2</v>
      </c>
      <c r="CJ61" s="86">
        <f t="shared" si="265"/>
        <v>2</v>
      </c>
      <c r="CK61" s="86">
        <f t="shared" si="266"/>
        <v>2</v>
      </c>
      <c r="CL61"/>
      <c r="CM61" s="86">
        <f t="shared" si="267"/>
        <v>0</v>
      </c>
      <c r="CN61" s="86">
        <f t="shared" si="268"/>
        <v>4</v>
      </c>
      <c r="CO61"/>
      <c r="CP61" s="86">
        <f t="shared" si="269"/>
        <v>0</v>
      </c>
      <c r="CQ61" s="86">
        <f t="shared" si="270"/>
        <v>2</v>
      </c>
      <c r="CR61" s="86">
        <f t="shared" si="271"/>
        <v>0</v>
      </c>
      <c r="CS61" s="86">
        <f t="shared" si="272"/>
        <v>3</v>
      </c>
      <c r="CT61" s="86"/>
      <c r="CU61" s="86">
        <f t="shared" si="273"/>
        <v>2</v>
      </c>
      <c r="CV61" s="86">
        <f t="shared" si="274"/>
        <v>2</v>
      </c>
      <c r="CW61" s="86">
        <f t="shared" si="275"/>
        <v>2</v>
      </c>
      <c r="CX61" s="86">
        <f t="shared" si="276"/>
        <v>0</v>
      </c>
      <c r="CY61" s="86">
        <f t="shared" si="277"/>
        <v>4</v>
      </c>
    </row>
    <row r="62" spans="1:103" s="30" customFormat="1" ht="18.75">
      <c r="A62" s="38">
        <v>53</v>
      </c>
      <c r="B62" s="35" t="s">
        <v>186</v>
      </c>
      <c r="C62" s="35" t="s">
        <v>187</v>
      </c>
      <c r="D62" s="38" t="s">
        <v>34</v>
      </c>
      <c r="E62" s="36">
        <f t="shared" si="214"/>
        <v>10.039999999999999</v>
      </c>
      <c r="F62" s="39">
        <f t="shared" si="215"/>
        <v>8</v>
      </c>
      <c r="G62" s="88">
        <v>8.75</v>
      </c>
      <c r="H62" s="88">
        <v>11.33</v>
      </c>
      <c r="I62" s="45">
        <f t="shared" si="216"/>
        <v>9.9642857142857135</v>
      </c>
      <c r="J62" s="39">
        <f t="shared" si="209"/>
        <v>7</v>
      </c>
      <c r="K62" s="89">
        <v>9.5</v>
      </c>
      <c r="L62" s="89">
        <v>12.5</v>
      </c>
      <c r="M62" s="89">
        <v>10</v>
      </c>
      <c r="N62" s="89">
        <v>8</v>
      </c>
      <c r="O62" s="36">
        <f t="shared" si="217"/>
        <v>10.9175</v>
      </c>
      <c r="P62" s="40">
        <f t="shared" si="210"/>
        <v>8</v>
      </c>
      <c r="Q62" s="90">
        <v>10</v>
      </c>
      <c r="R62" s="90">
        <v>11.5</v>
      </c>
      <c r="S62" s="90">
        <v>12.17</v>
      </c>
      <c r="T62" s="90">
        <v>10</v>
      </c>
      <c r="U62" s="51">
        <f t="shared" si="218"/>
        <v>30</v>
      </c>
      <c r="V62" s="49">
        <f t="shared" si="219"/>
        <v>10.24</v>
      </c>
      <c r="W62" s="45">
        <f t="shared" si="220"/>
        <v>9.75</v>
      </c>
      <c r="X62" s="39">
        <f t="shared" si="211"/>
        <v>4</v>
      </c>
      <c r="Y62" s="90">
        <v>9.5</v>
      </c>
      <c r="Z62" s="90">
        <v>10</v>
      </c>
      <c r="AA62" s="36">
        <f t="shared" si="221"/>
        <v>9.65</v>
      </c>
      <c r="AB62" s="39">
        <f t="shared" si="212"/>
        <v>5</v>
      </c>
      <c r="AC62" s="90">
        <v>8</v>
      </c>
      <c r="AD62" s="90">
        <v>7.5</v>
      </c>
      <c r="AE62" s="90">
        <v>11.5</v>
      </c>
      <c r="AF62" s="90">
        <v>11.5</v>
      </c>
      <c r="AG62" s="46">
        <f t="shared" si="222"/>
        <v>11.208333333333334</v>
      </c>
      <c r="AH62" s="92">
        <f t="shared" si="213"/>
        <v>12</v>
      </c>
      <c r="AI62" s="90">
        <v>11.75</v>
      </c>
      <c r="AJ62" s="90">
        <v>11</v>
      </c>
      <c r="AK62" s="90">
        <v>12</v>
      </c>
      <c r="AL62" s="90">
        <v>8.5</v>
      </c>
      <c r="AM62" s="90">
        <v>12</v>
      </c>
      <c r="AN62" s="93">
        <f t="shared" si="223"/>
        <v>30</v>
      </c>
      <c r="AO62" s="43">
        <f t="shared" si="224"/>
        <v>10.3</v>
      </c>
      <c r="AP62" s="51">
        <f t="shared" si="225"/>
        <v>60</v>
      </c>
      <c r="AQ62" s="52">
        <f t="shared" si="226"/>
        <v>10.27</v>
      </c>
      <c r="AR62" s="40" t="str">
        <f t="shared" si="18"/>
        <v>Admis</v>
      </c>
      <c r="AS62" s="54">
        <f t="shared" si="227"/>
        <v>60</v>
      </c>
      <c r="AT62" s="54">
        <f t="shared" si="20"/>
        <v>180</v>
      </c>
      <c r="AU62" s="56"/>
      <c r="AV62" s="85">
        <f t="shared" si="228"/>
        <v>1</v>
      </c>
      <c r="AW62" s="86">
        <f t="shared" si="229"/>
        <v>1</v>
      </c>
      <c r="AX62" s="86">
        <f t="shared" si="230"/>
        <v>1</v>
      </c>
      <c r="AY62" s="86">
        <f t="shared" si="231"/>
        <v>1</v>
      </c>
      <c r="AZ62" s="86">
        <f t="shared" si="232"/>
        <v>1</v>
      </c>
      <c r="BA62" s="86">
        <f t="shared" si="233"/>
        <v>1</v>
      </c>
      <c r="BB62" s="86">
        <f t="shared" si="234"/>
        <v>1</v>
      </c>
      <c r="BC62" s="86">
        <f t="shared" si="235"/>
        <v>1</v>
      </c>
      <c r="BD62" s="86">
        <f t="shared" si="236"/>
        <v>1</v>
      </c>
      <c r="BE62" s="86">
        <f t="shared" si="237"/>
        <v>1</v>
      </c>
      <c r="BF62" s="86">
        <f t="shared" si="238"/>
        <v>1</v>
      </c>
      <c r="BG62" s="86">
        <f t="shared" si="239"/>
        <v>1</v>
      </c>
      <c r="BH62" s="86">
        <f t="shared" si="240"/>
        <v>1</v>
      </c>
      <c r="BI62" s="86">
        <f t="shared" si="241"/>
        <v>1</v>
      </c>
      <c r="BJ62" s="85">
        <f t="shared" si="242"/>
        <v>1</v>
      </c>
      <c r="BK62" s="86">
        <f t="shared" si="243"/>
        <v>1</v>
      </c>
      <c r="BL62" s="86">
        <f t="shared" si="244"/>
        <v>1</v>
      </c>
      <c r="BM62" s="86">
        <f t="shared" si="245"/>
        <v>1</v>
      </c>
      <c r="BN62" s="86">
        <f t="shared" si="246"/>
        <v>1</v>
      </c>
      <c r="BO62" s="86">
        <f t="shared" si="247"/>
        <v>1</v>
      </c>
      <c r="BP62" s="86">
        <f t="shared" si="248"/>
        <v>1</v>
      </c>
      <c r="BQ62" s="86">
        <f t="shared" si="249"/>
        <v>1</v>
      </c>
      <c r="BR62" s="86">
        <f t="shared" si="250"/>
        <v>1</v>
      </c>
      <c r="BS62" s="86">
        <f t="shared" si="251"/>
        <v>1</v>
      </c>
      <c r="BT62" s="86">
        <f t="shared" si="252"/>
        <v>1</v>
      </c>
      <c r="BU62" s="86">
        <f t="shared" si="253"/>
        <v>1</v>
      </c>
      <c r="BV62" s="86">
        <f t="shared" si="254"/>
        <v>1</v>
      </c>
      <c r="BW62" s="86">
        <f t="shared" si="255"/>
        <v>1</v>
      </c>
      <c r="BX62" s="86">
        <f t="shared" si="256"/>
        <v>1</v>
      </c>
      <c r="BY62" s="9"/>
      <c r="BZ62" s="86">
        <f t="shared" si="257"/>
        <v>0</v>
      </c>
      <c r="CA62" s="86">
        <f t="shared" si="258"/>
        <v>4</v>
      </c>
      <c r="CB62" s="9"/>
      <c r="CC62" s="86">
        <f t="shared" si="259"/>
        <v>0</v>
      </c>
      <c r="CD62" s="91">
        <f t="shared" si="260"/>
        <v>0</v>
      </c>
      <c r="CE62" s="86">
        <f t="shared" si="261"/>
        <v>4</v>
      </c>
      <c r="CF62" s="86">
        <f t="shared" si="262"/>
        <v>0</v>
      </c>
      <c r="CG62"/>
      <c r="CH62" s="86">
        <f t="shared" si="263"/>
        <v>2</v>
      </c>
      <c r="CI62" s="86">
        <f t="shared" si="264"/>
        <v>2</v>
      </c>
      <c r="CJ62" s="86">
        <f t="shared" si="265"/>
        <v>2</v>
      </c>
      <c r="CK62" s="86">
        <f t="shared" si="266"/>
        <v>2</v>
      </c>
      <c r="CL62"/>
      <c r="CM62" s="86">
        <f t="shared" si="267"/>
        <v>0</v>
      </c>
      <c r="CN62" s="86">
        <f t="shared" si="268"/>
        <v>4</v>
      </c>
      <c r="CO62"/>
      <c r="CP62" s="86">
        <f t="shared" si="269"/>
        <v>0</v>
      </c>
      <c r="CQ62" s="86">
        <f t="shared" si="270"/>
        <v>0</v>
      </c>
      <c r="CR62" s="86">
        <f t="shared" si="271"/>
        <v>2</v>
      </c>
      <c r="CS62" s="86">
        <f t="shared" si="272"/>
        <v>3</v>
      </c>
      <c r="CT62" s="86"/>
      <c r="CU62" s="86">
        <f t="shared" si="273"/>
        <v>2</v>
      </c>
      <c r="CV62" s="86">
        <f t="shared" si="274"/>
        <v>2</v>
      </c>
      <c r="CW62" s="86">
        <f t="shared" si="275"/>
        <v>2</v>
      </c>
      <c r="CX62" s="86">
        <f t="shared" si="276"/>
        <v>0</v>
      </c>
      <c r="CY62" s="86">
        <f t="shared" si="277"/>
        <v>4</v>
      </c>
    </row>
    <row r="63" spans="1:103" s="30" customFormat="1" ht="18.75">
      <c r="A63" s="38">
        <v>54</v>
      </c>
      <c r="B63" s="35" t="s">
        <v>188</v>
      </c>
      <c r="C63" s="35" t="s">
        <v>189</v>
      </c>
      <c r="D63" s="38" t="s">
        <v>29</v>
      </c>
      <c r="E63" s="36">
        <f t="shared" si="214"/>
        <v>9</v>
      </c>
      <c r="F63" s="39">
        <f t="shared" si="215"/>
        <v>4</v>
      </c>
      <c r="G63" s="88">
        <v>6</v>
      </c>
      <c r="H63" s="88">
        <v>12</v>
      </c>
      <c r="I63" s="45">
        <f t="shared" si="216"/>
        <v>11.357142857142858</v>
      </c>
      <c r="J63" s="39">
        <f t="shared" si="209"/>
        <v>14</v>
      </c>
      <c r="K63" s="89">
        <v>10.5</v>
      </c>
      <c r="L63" s="89">
        <v>15</v>
      </c>
      <c r="M63" s="89">
        <v>10.5</v>
      </c>
      <c r="N63" s="89">
        <v>10</v>
      </c>
      <c r="O63" s="36">
        <f t="shared" si="217"/>
        <v>10.9575</v>
      </c>
      <c r="P63" s="40">
        <f t="shared" si="210"/>
        <v>8</v>
      </c>
      <c r="Q63" s="90">
        <v>11</v>
      </c>
      <c r="R63" s="90">
        <v>10</v>
      </c>
      <c r="S63" s="90">
        <v>12.33</v>
      </c>
      <c r="T63" s="90">
        <v>10.5</v>
      </c>
      <c r="U63" s="51">
        <f t="shared" si="218"/>
        <v>30</v>
      </c>
      <c r="V63" s="49">
        <f t="shared" si="219"/>
        <v>10.629999999999999</v>
      </c>
      <c r="W63" s="45">
        <f t="shared" si="220"/>
        <v>10</v>
      </c>
      <c r="X63" s="39">
        <f t="shared" si="211"/>
        <v>8</v>
      </c>
      <c r="Y63" s="90">
        <v>9</v>
      </c>
      <c r="Z63" s="90">
        <v>11</v>
      </c>
      <c r="AA63" s="36">
        <f t="shared" si="221"/>
        <v>9.85</v>
      </c>
      <c r="AB63" s="39">
        <f t="shared" si="212"/>
        <v>8</v>
      </c>
      <c r="AC63" s="90">
        <v>10.5</v>
      </c>
      <c r="AD63" s="90">
        <v>10.5</v>
      </c>
      <c r="AE63" s="90">
        <v>8</v>
      </c>
      <c r="AF63" s="90">
        <v>10</v>
      </c>
      <c r="AG63" s="46">
        <f t="shared" si="222"/>
        <v>11.055</v>
      </c>
      <c r="AH63" s="92">
        <f t="shared" si="213"/>
        <v>12</v>
      </c>
      <c r="AI63" s="90">
        <v>12</v>
      </c>
      <c r="AJ63" s="90">
        <v>10.5</v>
      </c>
      <c r="AK63" s="90">
        <v>12.33</v>
      </c>
      <c r="AL63" s="90">
        <v>9.5</v>
      </c>
      <c r="AM63" s="90">
        <v>11</v>
      </c>
      <c r="AN63" s="93">
        <f t="shared" si="223"/>
        <v>30</v>
      </c>
      <c r="AO63" s="43">
        <f t="shared" si="224"/>
        <v>10.379999999999999</v>
      </c>
      <c r="AP63" s="51">
        <f t="shared" si="225"/>
        <v>60</v>
      </c>
      <c r="AQ63" s="52">
        <f t="shared" si="226"/>
        <v>10.504999999999999</v>
      </c>
      <c r="AR63" s="40" t="str">
        <f t="shared" si="18"/>
        <v>Admis</v>
      </c>
      <c r="AS63" s="54">
        <f t="shared" si="227"/>
        <v>60</v>
      </c>
      <c r="AT63" s="54">
        <f t="shared" si="20"/>
        <v>180</v>
      </c>
      <c r="AU63" s="56"/>
      <c r="AV63" s="85">
        <f t="shared" si="228"/>
        <v>1</v>
      </c>
      <c r="AW63" s="86">
        <f t="shared" si="229"/>
        <v>1</v>
      </c>
      <c r="AX63" s="86">
        <f t="shared" si="230"/>
        <v>1</v>
      </c>
      <c r="AY63" s="86">
        <f t="shared" si="231"/>
        <v>1</v>
      </c>
      <c r="AZ63" s="86">
        <f t="shared" si="232"/>
        <v>1</v>
      </c>
      <c r="BA63" s="86">
        <f t="shared" si="233"/>
        <v>1</v>
      </c>
      <c r="BB63" s="86">
        <f t="shared" si="234"/>
        <v>1</v>
      </c>
      <c r="BC63" s="86">
        <f t="shared" si="235"/>
        <v>1</v>
      </c>
      <c r="BD63" s="86">
        <f t="shared" si="236"/>
        <v>1</v>
      </c>
      <c r="BE63" s="86">
        <f t="shared" si="237"/>
        <v>1</v>
      </c>
      <c r="BF63" s="86">
        <f t="shared" si="238"/>
        <v>1</v>
      </c>
      <c r="BG63" s="86">
        <f t="shared" si="239"/>
        <v>1</v>
      </c>
      <c r="BH63" s="86">
        <f t="shared" si="240"/>
        <v>1</v>
      </c>
      <c r="BI63" s="86">
        <f t="shared" si="241"/>
        <v>1</v>
      </c>
      <c r="BJ63" s="85">
        <f t="shared" si="242"/>
        <v>1</v>
      </c>
      <c r="BK63" s="86">
        <f t="shared" si="243"/>
        <v>1</v>
      </c>
      <c r="BL63" s="86">
        <f t="shared" si="244"/>
        <v>1</v>
      </c>
      <c r="BM63" s="86">
        <f t="shared" si="245"/>
        <v>1</v>
      </c>
      <c r="BN63" s="86">
        <f t="shared" si="246"/>
        <v>1</v>
      </c>
      <c r="BO63" s="86">
        <f t="shared" si="247"/>
        <v>1</v>
      </c>
      <c r="BP63" s="86">
        <f t="shared" si="248"/>
        <v>1</v>
      </c>
      <c r="BQ63" s="86">
        <f t="shared" si="249"/>
        <v>1</v>
      </c>
      <c r="BR63" s="86">
        <f t="shared" si="250"/>
        <v>1</v>
      </c>
      <c r="BS63" s="86">
        <f t="shared" si="251"/>
        <v>1</v>
      </c>
      <c r="BT63" s="86">
        <f t="shared" si="252"/>
        <v>1</v>
      </c>
      <c r="BU63" s="86">
        <f t="shared" si="253"/>
        <v>1</v>
      </c>
      <c r="BV63" s="86">
        <f t="shared" si="254"/>
        <v>1</v>
      </c>
      <c r="BW63" s="86">
        <f t="shared" si="255"/>
        <v>1</v>
      </c>
      <c r="BX63" s="86">
        <f t="shared" si="256"/>
        <v>1</v>
      </c>
      <c r="BY63" s="9"/>
      <c r="BZ63" s="86">
        <f t="shared" si="257"/>
        <v>0</v>
      </c>
      <c r="CA63" s="86">
        <f t="shared" si="258"/>
        <v>4</v>
      </c>
      <c r="CB63" s="9"/>
      <c r="CC63" s="86">
        <f t="shared" si="259"/>
        <v>4</v>
      </c>
      <c r="CD63" s="91">
        <f t="shared" si="260"/>
        <v>3</v>
      </c>
      <c r="CE63" s="86">
        <f t="shared" si="261"/>
        <v>4</v>
      </c>
      <c r="CF63" s="86">
        <f t="shared" si="262"/>
        <v>3</v>
      </c>
      <c r="CG63"/>
      <c r="CH63" s="86">
        <f t="shared" si="263"/>
        <v>2</v>
      </c>
      <c r="CI63" s="86">
        <f t="shared" si="264"/>
        <v>2</v>
      </c>
      <c r="CJ63" s="86">
        <f t="shared" si="265"/>
        <v>2</v>
      </c>
      <c r="CK63" s="86">
        <f t="shared" si="266"/>
        <v>2</v>
      </c>
      <c r="CL63"/>
      <c r="CM63" s="86">
        <f t="shared" si="267"/>
        <v>0</v>
      </c>
      <c r="CN63" s="86">
        <f t="shared" si="268"/>
        <v>4</v>
      </c>
      <c r="CO63"/>
      <c r="CP63" s="86">
        <f t="shared" si="269"/>
        <v>3</v>
      </c>
      <c r="CQ63" s="86">
        <f t="shared" si="270"/>
        <v>2</v>
      </c>
      <c r="CR63" s="86">
        <f t="shared" si="271"/>
        <v>0</v>
      </c>
      <c r="CS63" s="86">
        <f t="shared" si="272"/>
        <v>3</v>
      </c>
      <c r="CT63" s="86"/>
      <c r="CU63" s="86">
        <f t="shared" si="273"/>
        <v>2</v>
      </c>
      <c r="CV63" s="86">
        <f t="shared" si="274"/>
        <v>2</v>
      </c>
      <c r="CW63" s="86">
        <f t="shared" si="275"/>
        <v>2</v>
      </c>
      <c r="CX63" s="86">
        <f t="shared" si="276"/>
        <v>0</v>
      </c>
      <c r="CY63" s="86">
        <f t="shared" si="277"/>
        <v>4</v>
      </c>
    </row>
    <row r="64" spans="1:103" s="30" customFormat="1" ht="18.75">
      <c r="A64" s="38">
        <v>55</v>
      </c>
      <c r="B64" s="35" t="s">
        <v>190</v>
      </c>
      <c r="C64" s="35" t="s">
        <v>191</v>
      </c>
      <c r="D64" s="38" t="s">
        <v>34</v>
      </c>
      <c r="E64" s="36">
        <f t="shared" si="214"/>
        <v>11.085000000000001</v>
      </c>
      <c r="F64" s="39">
        <f t="shared" si="215"/>
        <v>8</v>
      </c>
      <c r="G64" s="88">
        <v>11.5</v>
      </c>
      <c r="H64" s="88">
        <v>10.67</v>
      </c>
      <c r="I64" s="45">
        <f t="shared" si="216"/>
        <v>10.5</v>
      </c>
      <c r="J64" s="39">
        <f t="shared" ref="J64:J85" si="278">IF(I64&gt;=10,14,SUM(IF(K64&gt;=10,4,0),IF(L64&gt;=10,3,0),IF(M64&gt;=10,4,0),IF( N64&gt;=10,3,0)))</f>
        <v>14</v>
      </c>
      <c r="K64" s="89">
        <v>9.5</v>
      </c>
      <c r="L64" s="89">
        <v>12</v>
      </c>
      <c r="M64" s="89">
        <v>10</v>
      </c>
      <c r="N64" s="89">
        <v>11</v>
      </c>
      <c r="O64" s="36">
        <f t="shared" si="217"/>
        <v>10.7925</v>
      </c>
      <c r="P64" s="40">
        <f t="shared" ref="P64:P85" si="279">IF(O64&gt;=10,8,SUM(IF(Q64&gt;=10,2,0),IF(R64&gt;=10,2,0),IF(S64&gt;=10,2,0),IF( T64&gt;=10,2,0)))</f>
        <v>8</v>
      </c>
      <c r="Q64" s="90">
        <v>11</v>
      </c>
      <c r="R64" s="90">
        <v>10</v>
      </c>
      <c r="S64" s="90">
        <v>12.17</v>
      </c>
      <c r="T64" s="90">
        <v>10</v>
      </c>
      <c r="U64" s="51">
        <f t="shared" si="218"/>
        <v>30</v>
      </c>
      <c r="V64" s="49">
        <f t="shared" si="219"/>
        <v>10.74</v>
      </c>
      <c r="W64" s="45">
        <f t="shared" si="220"/>
        <v>11.5</v>
      </c>
      <c r="X64" s="39">
        <f t="shared" si="211"/>
        <v>8</v>
      </c>
      <c r="Y64" s="90">
        <v>11</v>
      </c>
      <c r="Z64" s="90">
        <v>12</v>
      </c>
      <c r="AA64" s="36">
        <f t="shared" si="221"/>
        <v>11.05</v>
      </c>
      <c r="AB64" s="39">
        <f t="shared" si="212"/>
        <v>10</v>
      </c>
      <c r="AC64" s="90">
        <v>11.5</v>
      </c>
      <c r="AD64" s="90">
        <v>12</v>
      </c>
      <c r="AE64" s="90">
        <v>8</v>
      </c>
      <c r="AF64" s="90">
        <v>12</v>
      </c>
      <c r="AG64" s="46">
        <f t="shared" si="222"/>
        <v>12.736666666666666</v>
      </c>
      <c r="AH64" s="92">
        <f t="shared" si="213"/>
        <v>12</v>
      </c>
      <c r="AI64" s="90">
        <v>15.25</v>
      </c>
      <c r="AJ64" s="90">
        <v>10.5</v>
      </c>
      <c r="AK64" s="90">
        <v>11.67</v>
      </c>
      <c r="AL64" s="90">
        <v>13</v>
      </c>
      <c r="AM64" s="90">
        <v>13</v>
      </c>
      <c r="AN64" s="93">
        <f t="shared" si="223"/>
        <v>30</v>
      </c>
      <c r="AO64" s="43">
        <f t="shared" si="224"/>
        <v>11.85</v>
      </c>
      <c r="AP64" s="51">
        <f t="shared" si="225"/>
        <v>60</v>
      </c>
      <c r="AQ64" s="52">
        <f t="shared" si="226"/>
        <v>11.295</v>
      </c>
      <c r="AR64" s="40" t="str">
        <f t="shared" si="18"/>
        <v>Admis</v>
      </c>
      <c r="AS64" s="54">
        <f t="shared" si="227"/>
        <v>60</v>
      </c>
      <c r="AT64" s="54">
        <f t="shared" si="20"/>
        <v>180</v>
      </c>
      <c r="AU64" s="56"/>
      <c r="AV64" s="85">
        <f t="shared" si="228"/>
        <v>1</v>
      </c>
      <c r="AW64" s="86">
        <f t="shared" si="229"/>
        <v>1</v>
      </c>
      <c r="AX64" s="86">
        <f t="shared" si="230"/>
        <v>1</v>
      </c>
      <c r="AY64" s="86">
        <f t="shared" si="231"/>
        <v>1</v>
      </c>
      <c r="AZ64" s="86">
        <f t="shared" si="232"/>
        <v>1</v>
      </c>
      <c r="BA64" s="86">
        <f t="shared" si="233"/>
        <v>1</v>
      </c>
      <c r="BB64" s="86">
        <f t="shared" si="234"/>
        <v>1</v>
      </c>
      <c r="BC64" s="86">
        <f t="shared" si="235"/>
        <v>1</v>
      </c>
      <c r="BD64" s="86">
        <f t="shared" si="236"/>
        <v>1</v>
      </c>
      <c r="BE64" s="86">
        <f t="shared" si="237"/>
        <v>1</v>
      </c>
      <c r="BF64" s="86">
        <f t="shared" si="238"/>
        <v>1</v>
      </c>
      <c r="BG64" s="86">
        <f t="shared" si="239"/>
        <v>1</v>
      </c>
      <c r="BH64" s="86">
        <f t="shared" si="240"/>
        <v>1</v>
      </c>
      <c r="BI64" s="86">
        <f t="shared" si="241"/>
        <v>1</v>
      </c>
      <c r="BJ64" s="85">
        <f t="shared" si="242"/>
        <v>1</v>
      </c>
      <c r="BK64" s="86">
        <f t="shared" si="243"/>
        <v>1</v>
      </c>
      <c r="BL64" s="86">
        <f t="shared" si="244"/>
        <v>1</v>
      </c>
      <c r="BM64" s="86">
        <f t="shared" si="245"/>
        <v>1</v>
      </c>
      <c r="BN64" s="86">
        <f t="shared" si="246"/>
        <v>1</v>
      </c>
      <c r="BO64" s="86">
        <f t="shared" si="247"/>
        <v>1</v>
      </c>
      <c r="BP64" s="86">
        <f t="shared" si="248"/>
        <v>1</v>
      </c>
      <c r="BQ64" s="86">
        <f t="shared" si="249"/>
        <v>1</v>
      </c>
      <c r="BR64" s="86">
        <f t="shared" si="250"/>
        <v>1</v>
      </c>
      <c r="BS64" s="86">
        <f t="shared" si="251"/>
        <v>1</v>
      </c>
      <c r="BT64" s="86">
        <f t="shared" si="252"/>
        <v>1</v>
      </c>
      <c r="BU64" s="86">
        <f t="shared" si="253"/>
        <v>1</v>
      </c>
      <c r="BV64" s="86">
        <f t="shared" si="254"/>
        <v>1</v>
      </c>
      <c r="BW64" s="86">
        <f t="shared" si="255"/>
        <v>1</v>
      </c>
      <c r="BX64" s="86">
        <f t="shared" si="256"/>
        <v>1</v>
      </c>
      <c r="BY64" s="9"/>
      <c r="BZ64" s="86">
        <f t="shared" si="257"/>
        <v>4</v>
      </c>
      <c r="CA64" s="86">
        <f t="shared" si="258"/>
        <v>4</v>
      </c>
      <c r="CB64" s="9"/>
      <c r="CC64" s="86">
        <f t="shared" si="259"/>
        <v>0</v>
      </c>
      <c r="CD64" s="91">
        <f t="shared" si="260"/>
        <v>3</v>
      </c>
      <c r="CE64" s="86">
        <f t="shared" si="261"/>
        <v>4</v>
      </c>
      <c r="CF64" s="86">
        <f t="shared" si="262"/>
        <v>3</v>
      </c>
      <c r="CG64"/>
      <c r="CH64" s="86">
        <f t="shared" si="263"/>
        <v>2</v>
      </c>
      <c r="CI64" s="86">
        <f t="shared" si="264"/>
        <v>2</v>
      </c>
      <c r="CJ64" s="86">
        <f t="shared" si="265"/>
        <v>2</v>
      </c>
      <c r="CK64" s="86">
        <f t="shared" si="266"/>
        <v>2</v>
      </c>
      <c r="CL64"/>
      <c r="CM64" s="86">
        <f t="shared" si="267"/>
        <v>4</v>
      </c>
      <c r="CN64" s="86">
        <f t="shared" si="268"/>
        <v>4</v>
      </c>
      <c r="CO64"/>
      <c r="CP64" s="86">
        <f t="shared" si="269"/>
        <v>3</v>
      </c>
      <c r="CQ64" s="86">
        <f t="shared" si="270"/>
        <v>2</v>
      </c>
      <c r="CR64" s="86">
        <f t="shared" si="271"/>
        <v>0</v>
      </c>
      <c r="CS64" s="86">
        <f t="shared" si="272"/>
        <v>3</v>
      </c>
      <c r="CT64" s="86"/>
      <c r="CU64" s="86">
        <f t="shared" si="273"/>
        <v>2</v>
      </c>
      <c r="CV64" s="86">
        <f t="shared" si="274"/>
        <v>2</v>
      </c>
      <c r="CW64" s="86">
        <f t="shared" si="275"/>
        <v>2</v>
      </c>
      <c r="CX64" s="86">
        <f t="shared" si="276"/>
        <v>2</v>
      </c>
      <c r="CY64" s="86">
        <f t="shared" si="277"/>
        <v>4</v>
      </c>
    </row>
    <row r="65" spans="1:103" s="30" customFormat="1" ht="18.75">
      <c r="A65" s="38">
        <v>56</v>
      </c>
      <c r="B65" s="35" t="s">
        <v>192</v>
      </c>
      <c r="C65" s="35" t="s">
        <v>193</v>
      </c>
      <c r="D65" s="38" t="s">
        <v>41</v>
      </c>
      <c r="E65" s="36">
        <f t="shared" si="214"/>
        <v>10.75</v>
      </c>
      <c r="F65" s="39">
        <f t="shared" si="215"/>
        <v>8</v>
      </c>
      <c r="G65" s="88">
        <v>9.5</v>
      </c>
      <c r="H65" s="88">
        <v>12</v>
      </c>
      <c r="I65" s="45">
        <f t="shared" si="216"/>
        <v>10.428571428571429</v>
      </c>
      <c r="J65" s="39">
        <f t="shared" si="278"/>
        <v>14</v>
      </c>
      <c r="K65" s="89">
        <v>10</v>
      </c>
      <c r="L65" s="89">
        <v>12</v>
      </c>
      <c r="M65" s="89">
        <v>10</v>
      </c>
      <c r="N65" s="89">
        <v>10</v>
      </c>
      <c r="O65" s="36">
        <f t="shared" si="217"/>
        <v>10.6675</v>
      </c>
      <c r="P65" s="40">
        <f t="shared" si="279"/>
        <v>8</v>
      </c>
      <c r="Q65" s="90">
        <v>10</v>
      </c>
      <c r="R65" s="90">
        <v>10</v>
      </c>
      <c r="S65" s="90">
        <v>12.17</v>
      </c>
      <c r="T65" s="90">
        <v>10.5</v>
      </c>
      <c r="U65" s="51">
        <f t="shared" si="218"/>
        <v>30</v>
      </c>
      <c r="V65" s="49">
        <f t="shared" si="219"/>
        <v>10.58</v>
      </c>
      <c r="W65" s="45">
        <f t="shared" si="220"/>
        <v>8.75</v>
      </c>
      <c r="X65" s="39">
        <f t="shared" ref="X65:X85" si="280">IF(W65&gt;=10,8,SUM(IF(Y65&gt;=10,4,0),IF(Z65&gt;=10,4,0)))</f>
        <v>0</v>
      </c>
      <c r="Y65" s="90">
        <v>9.5</v>
      </c>
      <c r="Z65" s="90">
        <v>8</v>
      </c>
      <c r="AA65" s="36">
        <f t="shared" si="221"/>
        <v>9.8000000000000007</v>
      </c>
      <c r="AB65" s="39">
        <f t="shared" ref="AB65:AB85" si="281">IF(AA65&gt;=10,10,SUM(IF(AC65&gt;=10,3,0),IF(AD65&gt;=10,2,0),IF(AE65&gt;=10,2,0),IF( AF65&gt;=10,3,0)))</f>
        <v>7</v>
      </c>
      <c r="AC65" s="90">
        <v>9</v>
      </c>
      <c r="AD65" s="90">
        <v>10</v>
      </c>
      <c r="AE65" s="90">
        <v>10.5</v>
      </c>
      <c r="AF65" s="90">
        <v>10</v>
      </c>
      <c r="AG65" s="46">
        <f t="shared" si="222"/>
        <v>12.166666666666666</v>
      </c>
      <c r="AH65" s="92">
        <f t="shared" ref="AH65:AH85" si="282">IF(AG65&gt;=10,12,SUM(IF(AI65&gt;=10,2,0),IF(AJ65&gt;=10,2,0),IF(AK65&gt;=10,2,0),IF(AL65&gt;=10,2,0),IF(AM65&gt;=10,4,0)))</f>
        <v>12</v>
      </c>
      <c r="AI65" s="90">
        <v>10.5</v>
      </c>
      <c r="AJ65" s="90">
        <v>12</v>
      </c>
      <c r="AK65" s="90">
        <v>12</v>
      </c>
      <c r="AL65" s="90">
        <v>9.5</v>
      </c>
      <c r="AM65" s="90">
        <v>14.5</v>
      </c>
      <c r="AN65" s="93">
        <f t="shared" si="223"/>
        <v>30</v>
      </c>
      <c r="AO65" s="43">
        <f t="shared" si="224"/>
        <v>10.47</v>
      </c>
      <c r="AP65" s="51">
        <f t="shared" si="225"/>
        <v>60</v>
      </c>
      <c r="AQ65" s="52">
        <f t="shared" si="226"/>
        <v>10.525</v>
      </c>
      <c r="AR65" s="40" t="str">
        <f t="shared" si="18"/>
        <v>Admis</v>
      </c>
      <c r="AS65" s="54">
        <f t="shared" si="227"/>
        <v>60</v>
      </c>
      <c r="AT65" s="54">
        <f t="shared" si="20"/>
        <v>180</v>
      </c>
      <c r="AU65" s="56"/>
      <c r="AV65" s="85">
        <f t="shared" si="228"/>
        <v>1</v>
      </c>
      <c r="AW65" s="86">
        <f t="shared" si="229"/>
        <v>1</v>
      </c>
      <c r="AX65" s="86">
        <f t="shared" si="230"/>
        <v>1</v>
      </c>
      <c r="AY65" s="86">
        <f t="shared" si="231"/>
        <v>1</v>
      </c>
      <c r="AZ65" s="86">
        <f t="shared" si="232"/>
        <v>1</v>
      </c>
      <c r="BA65" s="86">
        <f t="shared" si="233"/>
        <v>1</v>
      </c>
      <c r="BB65" s="86">
        <f t="shared" si="234"/>
        <v>1</v>
      </c>
      <c r="BC65" s="86">
        <f t="shared" si="235"/>
        <v>1</v>
      </c>
      <c r="BD65" s="86">
        <f t="shared" si="236"/>
        <v>1</v>
      </c>
      <c r="BE65" s="86">
        <f t="shared" si="237"/>
        <v>1</v>
      </c>
      <c r="BF65" s="86">
        <f t="shared" si="238"/>
        <v>1</v>
      </c>
      <c r="BG65" s="86">
        <f t="shared" si="239"/>
        <v>1</v>
      </c>
      <c r="BH65" s="86">
        <f t="shared" si="240"/>
        <v>1</v>
      </c>
      <c r="BI65" s="86">
        <f t="shared" si="241"/>
        <v>1</v>
      </c>
      <c r="BJ65" s="85">
        <f t="shared" si="242"/>
        <v>1</v>
      </c>
      <c r="BK65" s="86">
        <f t="shared" si="243"/>
        <v>1</v>
      </c>
      <c r="BL65" s="86">
        <f t="shared" si="244"/>
        <v>1</v>
      </c>
      <c r="BM65" s="86">
        <f t="shared" si="245"/>
        <v>1</v>
      </c>
      <c r="BN65" s="86">
        <f t="shared" si="246"/>
        <v>1</v>
      </c>
      <c r="BO65" s="86">
        <f t="shared" si="247"/>
        <v>1</v>
      </c>
      <c r="BP65" s="86">
        <f t="shared" si="248"/>
        <v>1</v>
      </c>
      <c r="BQ65" s="86">
        <f t="shared" si="249"/>
        <v>1</v>
      </c>
      <c r="BR65" s="86">
        <f t="shared" si="250"/>
        <v>1</v>
      </c>
      <c r="BS65" s="86">
        <f t="shared" si="251"/>
        <v>1</v>
      </c>
      <c r="BT65" s="86">
        <f t="shared" si="252"/>
        <v>1</v>
      </c>
      <c r="BU65" s="86">
        <f t="shared" si="253"/>
        <v>1</v>
      </c>
      <c r="BV65" s="86">
        <f t="shared" si="254"/>
        <v>1</v>
      </c>
      <c r="BW65" s="86">
        <f t="shared" si="255"/>
        <v>1</v>
      </c>
      <c r="BX65" s="86">
        <f t="shared" si="256"/>
        <v>1</v>
      </c>
      <c r="BY65" s="9"/>
      <c r="BZ65" s="86">
        <f t="shared" si="257"/>
        <v>0</v>
      </c>
      <c r="CA65" s="86">
        <f t="shared" si="258"/>
        <v>4</v>
      </c>
      <c r="CB65" s="9"/>
      <c r="CC65" s="86">
        <f t="shared" si="259"/>
        <v>4</v>
      </c>
      <c r="CD65" s="91">
        <f t="shared" si="260"/>
        <v>3</v>
      </c>
      <c r="CE65" s="86">
        <f t="shared" si="261"/>
        <v>4</v>
      </c>
      <c r="CF65" s="86">
        <f t="shared" si="262"/>
        <v>3</v>
      </c>
      <c r="CG65"/>
      <c r="CH65" s="86">
        <f t="shared" si="263"/>
        <v>2</v>
      </c>
      <c r="CI65" s="86">
        <f t="shared" si="264"/>
        <v>2</v>
      </c>
      <c r="CJ65" s="86">
        <f t="shared" si="265"/>
        <v>2</v>
      </c>
      <c r="CK65" s="86">
        <f t="shared" si="266"/>
        <v>2</v>
      </c>
      <c r="CL65"/>
      <c r="CM65" s="86">
        <f t="shared" si="267"/>
        <v>0</v>
      </c>
      <c r="CN65" s="86">
        <f t="shared" si="268"/>
        <v>0</v>
      </c>
      <c r="CO65"/>
      <c r="CP65" s="86">
        <f t="shared" si="269"/>
        <v>0</v>
      </c>
      <c r="CQ65" s="86">
        <f t="shared" si="270"/>
        <v>2</v>
      </c>
      <c r="CR65" s="86">
        <f t="shared" si="271"/>
        <v>2</v>
      </c>
      <c r="CS65" s="86">
        <f t="shared" si="272"/>
        <v>3</v>
      </c>
      <c r="CT65" s="86"/>
      <c r="CU65" s="86">
        <f t="shared" si="273"/>
        <v>2</v>
      </c>
      <c r="CV65" s="86">
        <f t="shared" si="274"/>
        <v>2</v>
      </c>
      <c r="CW65" s="86">
        <f t="shared" si="275"/>
        <v>2</v>
      </c>
      <c r="CX65" s="86">
        <f t="shared" si="276"/>
        <v>0</v>
      </c>
      <c r="CY65" s="86">
        <f t="shared" si="277"/>
        <v>4</v>
      </c>
    </row>
    <row r="66" spans="1:103" s="30" customFormat="1" ht="18.75">
      <c r="A66" s="38">
        <v>57</v>
      </c>
      <c r="B66" s="35" t="s">
        <v>194</v>
      </c>
      <c r="C66" s="35" t="s">
        <v>195</v>
      </c>
      <c r="D66" s="38" t="s">
        <v>34</v>
      </c>
      <c r="E66" s="36">
        <f t="shared" si="214"/>
        <v>0</v>
      </c>
      <c r="F66" s="39">
        <f t="shared" si="215"/>
        <v>0</v>
      </c>
      <c r="G66" s="88">
        <v>0</v>
      </c>
      <c r="H66" s="88">
        <v>0</v>
      </c>
      <c r="I66" s="45">
        <f t="shared" si="216"/>
        <v>0</v>
      </c>
      <c r="J66" s="39">
        <f t="shared" si="278"/>
        <v>0</v>
      </c>
      <c r="K66" s="89">
        <v>0</v>
      </c>
      <c r="L66" s="89">
        <v>0</v>
      </c>
      <c r="M66" s="89">
        <v>0</v>
      </c>
      <c r="N66" s="89">
        <v>0</v>
      </c>
      <c r="O66" s="36">
        <f t="shared" si="217"/>
        <v>0</v>
      </c>
      <c r="P66" s="40">
        <f t="shared" si="279"/>
        <v>0</v>
      </c>
      <c r="Q66" s="90">
        <v>0</v>
      </c>
      <c r="R66" s="90">
        <v>0</v>
      </c>
      <c r="S66" s="90">
        <v>0</v>
      </c>
      <c r="T66" s="90">
        <v>0</v>
      </c>
      <c r="U66" s="51">
        <f t="shared" si="218"/>
        <v>0</v>
      </c>
      <c r="V66" s="49">
        <f t="shared" si="219"/>
        <v>0</v>
      </c>
      <c r="W66" s="45">
        <f t="shared" si="220"/>
        <v>0</v>
      </c>
      <c r="X66" s="39">
        <f t="shared" si="280"/>
        <v>0</v>
      </c>
      <c r="Y66" s="90">
        <v>0</v>
      </c>
      <c r="Z66" s="90">
        <v>0</v>
      </c>
      <c r="AA66" s="36">
        <f t="shared" si="221"/>
        <v>0</v>
      </c>
      <c r="AB66" s="39">
        <f t="shared" si="281"/>
        <v>0</v>
      </c>
      <c r="AC66" s="90">
        <v>0</v>
      </c>
      <c r="AD66" s="90">
        <v>0</v>
      </c>
      <c r="AE66" s="90">
        <v>0</v>
      </c>
      <c r="AF66" s="90">
        <v>0</v>
      </c>
      <c r="AG66" s="46">
        <f t="shared" si="222"/>
        <v>0</v>
      </c>
      <c r="AH66" s="92">
        <f t="shared" si="282"/>
        <v>0</v>
      </c>
      <c r="AI66" s="90">
        <v>0</v>
      </c>
      <c r="AJ66" s="90">
        <v>0</v>
      </c>
      <c r="AK66" s="90">
        <v>0</v>
      </c>
      <c r="AL66" s="90">
        <v>0</v>
      </c>
      <c r="AM66" s="90">
        <v>0</v>
      </c>
      <c r="AN66" s="93">
        <f t="shared" si="223"/>
        <v>0</v>
      </c>
      <c r="AO66" s="43">
        <f t="shared" si="224"/>
        <v>0</v>
      </c>
      <c r="AP66" s="51">
        <f t="shared" si="225"/>
        <v>0</v>
      </c>
      <c r="AQ66" s="52">
        <f t="shared" si="226"/>
        <v>0</v>
      </c>
      <c r="AR66" s="40" t="str">
        <f t="shared" si="18"/>
        <v>Abandon</v>
      </c>
      <c r="AS66" s="54">
        <f t="shared" si="227"/>
        <v>0</v>
      </c>
      <c r="AT66" s="54">
        <f>120+0</f>
        <v>120</v>
      </c>
      <c r="AU66" s="56"/>
      <c r="AV66" s="85">
        <f t="shared" si="228"/>
        <v>2</v>
      </c>
      <c r="AW66" s="86">
        <f t="shared" si="229"/>
        <v>2</v>
      </c>
      <c r="AX66" s="86">
        <f t="shared" si="230"/>
        <v>2</v>
      </c>
      <c r="AY66" s="86">
        <f t="shared" si="231"/>
        <v>2</v>
      </c>
      <c r="AZ66" s="86">
        <f t="shared" si="232"/>
        <v>2</v>
      </c>
      <c r="BA66" s="86">
        <f t="shared" si="233"/>
        <v>2</v>
      </c>
      <c r="BB66" s="86">
        <f t="shared" si="234"/>
        <v>2</v>
      </c>
      <c r="BC66" s="86">
        <f t="shared" si="235"/>
        <v>2</v>
      </c>
      <c r="BD66" s="86">
        <f t="shared" si="236"/>
        <v>2</v>
      </c>
      <c r="BE66" s="86">
        <f t="shared" si="237"/>
        <v>2</v>
      </c>
      <c r="BF66" s="86">
        <f t="shared" si="238"/>
        <v>2</v>
      </c>
      <c r="BG66" s="86">
        <f t="shared" si="239"/>
        <v>2</v>
      </c>
      <c r="BH66" s="86">
        <f t="shared" si="240"/>
        <v>2</v>
      </c>
      <c r="BI66" s="86">
        <f t="shared" si="241"/>
        <v>2</v>
      </c>
      <c r="BJ66" s="85">
        <f t="shared" si="242"/>
        <v>2</v>
      </c>
      <c r="BK66" s="86">
        <f t="shared" si="243"/>
        <v>2</v>
      </c>
      <c r="BL66" s="86">
        <f t="shared" si="244"/>
        <v>2</v>
      </c>
      <c r="BM66" s="86">
        <f t="shared" si="245"/>
        <v>2</v>
      </c>
      <c r="BN66" s="86">
        <f t="shared" si="246"/>
        <v>2</v>
      </c>
      <c r="BO66" s="86">
        <f t="shared" si="247"/>
        <v>2</v>
      </c>
      <c r="BP66" s="86">
        <f t="shared" si="248"/>
        <v>2</v>
      </c>
      <c r="BQ66" s="86">
        <f>IF(AA66&gt;=10,1,IF(AE66&gt;=10,1,IF(AO66&gt;=10,1,IF(AQ66&gt;=10,1,IF((AO66&lt;10)*(AE66&lt;10)*(AA66&lt;10)*(AQ66&lt;10),2)))))</f>
        <v>2</v>
      </c>
      <c r="BR66" s="86">
        <f>IF(AA66&gt;=10,1,IF(AF66&gt;=10,1,IF(AO66&gt;=10,1,IF(AQ66&gt;=10,1,IF((AO66&lt;=10)*(AF66&lt;10)*(AA66&lt;10)*(AQ66&lt;10),2)))))</f>
        <v>2</v>
      </c>
      <c r="BS66" s="86">
        <f t="shared" ref="BS66" si="283">IF(AG66&gt;=10,1,IF((AG66&lt;10)*(AO66&gt;=10),1,IF((AG66&lt;10)*(AQ66&gt;=10),1,IF((AG66&lt;10)*(AO66&lt;10)*(AQ66&lt;10),2))))</f>
        <v>2</v>
      </c>
      <c r="BT66" s="86">
        <f>IF(AG66&gt;=10,1,IF(AI66&gt;=10,1,IF(AO66&gt;=10,1,IF(AQ66&gt;=10,1,IF((AO66&lt;=10)*(AI66&lt;10)*(AG66&lt;10)*(AQ66&lt;10),2)))))</f>
        <v>2</v>
      </c>
      <c r="BU66" s="86">
        <f>IF(AG66&gt;=10,1,IF(AJ66&gt;=10,1,IF(AO66&gt;=10,1,IF(AQ66&gt;=10,1,IF((AO66&lt;=10)*(AJ66&lt;10)*(AG66&lt;10)*(AQ66&lt;10),2)))))</f>
        <v>2</v>
      </c>
      <c r="BV66" s="86">
        <f>IF(AG66&gt;=10,1,IF(AK66&gt;=10,1,IF(AO66&gt;=10,1,IF(AQ66&gt;=10,1,IF((AO66&lt;=10)*(AK66&lt;10)*(AG66&lt;10)*(AQ66&lt;10),2)))))</f>
        <v>2</v>
      </c>
      <c r="BW66" s="86">
        <f>IF(AG66&gt;=10,1,IF(AL66&gt;=10,1,IF(AO66&gt;=10,1,IF(AQ66&gt;=10,1,IF((AO66&lt;=10)*(AL66&lt;10)*(AG66&lt;10)*(AQ66&lt;10),2)))))</f>
        <v>2</v>
      </c>
      <c r="BX66" s="86">
        <f>IF(AG66&gt;=10,1,IF(AM66&gt;=10,1,IF(AO66&gt;=10,1,IF(AQ66&gt;=10,1,IF((AO66&lt;=10)*(AM66&lt;10)*(AG66&lt;10)*(AQ66&lt;10),2)))))</f>
        <v>2</v>
      </c>
      <c r="BY66" s="9"/>
      <c r="BZ66" s="86">
        <f t="shared" si="257"/>
        <v>0</v>
      </c>
      <c r="CA66" s="86">
        <f t="shared" si="258"/>
        <v>0</v>
      </c>
      <c r="CB66" s="9"/>
      <c r="CC66" s="86">
        <f t="shared" si="259"/>
        <v>0</v>
      </c>
      <c r="CD66" s="91">
        <f t="shared" si="260"/>
        <v>0</v>
      </c>
      <c r="CE66" s="86">
        <f t="shared" si="261"/>
        <v>0</v>
      </c>
      <c r="CF66" s="86">
        <f t="shared" si="262"/>
        <v>0</v>
      </c>
      <c r="CG66"/>
      <c r="CH66" s="86">
        <f t="shared" si="263"/>
        <v>0</v>
      </c>
      <c r="CI66" s="86">
        <f t="shared" si="264"/>
        <v>0</v>
      </c>
      <c r="CJ66" s="86">
        <f t="shared" si="265"/>
        <v>0</v>
      </c>
      <c r="CK66" s="86">
        <f t="shared" si="266"/>
        <v>0</v>
      </c>
      <c r="CL66"/>
      <c r="CM66" s="86">
        <f t="shared" si="267"/>
        <v>0</v>
      </c>
      <c r="CN66" s="86">
        <f t="shared" si="268"/>
        <v>0</v>
      </c>
      <c r="CO66"/>
      <c r="CP66" s="86">
        <f t="shared" si="269"/>
        <v>0</v>
      </c>
      <c r="CQ66" s="86">
        <f t="shared" si="270"/>
        <v>0</v>
      </c>
      <c r="CR66" s="86">
        <f t="shared" si="271"/>
        <v>0</v>
      </c>
      <c r="CS66" s="86">
        <f t="shared" si="272"/>
        <v>0</v>
      </c>
      <c r="CT66" s="86"/>
      <c r="CU66" s="86">
        <f t="shared" si="273"/>
        <v>0</v>
      </c>
      <c r="CV66" s="86">
        <f t="shared" si="274"/>
        <v>0</v>
      </c>
      <c r="CW66" s="86">
        <f t="shared" si="275"/>
        <v>0</v>
      </c>
      <c r="CX66" s="86">
        <f t="shared" si="276"/>
        <v>0</v>
      </c>
      <c r="CY66" s="86">
        <f t="shared" si="277"/>
        <v>0</v>
      </c>
    </row>
    <row r="67" spans="1:103" s="30" customFormat="1" ht="18.75">
      <c r="A67" s="38">
        <v>58</v>
      </c>
      <c r="B67" s="35" t="s">
        <v>196</v>
      </c>
      <c r="C67" s="35" t="s">
        <v>197</v>
      </c>
      <c r="D67" s="38" t="s">
        <v>198</v>
      </c>
      <c r="E67" s="36">
        <f t="shared" si="214"/>
        <v>10.164999999999999</v>
      </c>
      <c r="F67" s="39">
        <f t="shared" si="215"/>
        <v>8</v>
      </c>
      <c r="G67" s="88">
        <v>9</v>
      </c>
      <c r="H67" s="88">
        <v>11.33</v>
      </c>
      <c r="I67" s="45">
        <f t="shared" si="216"/>
        <v>10.107142857142858</v>
      </c>
      <c r="J67" s="39">
        <f t="shared" si="278"/>
        <v>14</v>
      </c>
      <c r="K67" s="89">
        <v>10</v>
      </c>
      <c r="L67" s="89">
        <v>10.5</v>
      </c>
      <c r="M67" s="89">
        <v>10</v>
      </c>
      <c r="N67" s="89">
        <v>10</v>
      </c>
      <c r="O67" s="36">
        <f t="shared" si="217"/>
        <v>11.0425</v>
      </c>
      <c r="P67" s="40">
        <f t="shared" si="279"/>
        <v>8</v>
      </c>
      <c r="Q67" s="90">
        <v>11</v>
      </c>
      <c r="R67" s="90">
        <v>9</v>
      </c>
      <c r="S67" s="90">
        <v>12.67</v>
      </c>
      <c r="T67" s="90">
        <v>11.5</v>
      </c>
      <c r="U67" s="51">
        <f t="shared" si="218"/>
        <v>30</v>
      </c>
      <c r="V67" s="49">
        <f t="shared" si="219"/>
        <v>10.379999999999999</v>
      </c>
      <c r="W67" s="45">
        <f t="shared" si="220"/>
        <v>11</v>
      </c>
      <c r="X67" s="39">
        <f t="shared" si="280"/>
        <v>8</v>
      </c>
      <c r="Y67" s="90">
        <v>13</v>
      </c>
      <c r="Z67" s="90">
        <v>9</v>
      </c>
      <c r="AA67" s="36">
        <f t="shared" si="221"/>
        <v>9.1999999999999993</v>
      </c>
      <c r="AB67" s="39">
        <f t="shared" si="281"/>
        <v>5</v>
      </c>
      <c r="AC67" s="90">
        <v>6</v>
      </c>
      <c r="AD67" s="90">
        <v>14</v>
      </c>
      <c r="AE67" s="90">
        <v>8</v>
      </c>
      <c r="AF67" s="90">
        <v>10</v>
      </c>
      <c r="AG67" s="46">
        <f t="shared" si="222"/>
        <v>11.833333333333334</v>
      </c>
      <c r="AH67" s="92">
        <f t="shared" si="282"/>
        <v>12</v>
      </c>
      <c r="AI67" s="90">
        <v>16.5</v>
      </c>
      <c r="AJ67" s="90">
        <v>10.5</v>
      </c>
      <c r="AK67" s="90">
        <v>11</v>
      </c>
      <c r="AL67" s="90">
        <v>7</v>
      </c>
      <c r="AM67" s="90">
        <v>13</v>
      </c>
      <c r="AN67" s="93">
        <f t="shared" si="223"/>
        <v>30</v>
      </c>
      <c r="AO67" s="43">
        <f t="shared" si="224"/>
        <v>10.74</v>
      </c>
      <c r="AP67" s="51">
        <f t="shared" si="225"/>
        <v>60</v>
      </c>
      <c r="AQ67" s="52">
        <f t="shared" si="226"/>
        <v>10.559999999999999</v>
      </c>
      <c r="AR67" s="40" t="str">
        <f t="shared" si="18"/>
        <v>Admis</v>
      </c>
      <c r="AS67" s="54">
        <f t="shared" si="227"/>
        <v>60</v>
      </c>
      <c r="AT67" s="54">
        <f t="shared" si="20"/>
        <v>180</v>
      </c>
      <c r="AU67" s="56"/>
      <c r="AV67" s="85">
        <f t="shared" si="228"/>
        <v>1</v>
      </c>
      <c r="AW67" s="86">
        <f t="shared" si="229"/>
        <v>1</v>
      </c>
      <c r="AX67" s="86">
        <f t="shared" si="230"/>
        <v>1</v>
      </c>
      <c r="AY67" s="86">
        <f t="shared" si="231"/>
        <v>1</v>
      </c>
      <c r="AZ67" s="86">
        <f t="shared" si="232"/>
        <v>1</v>
      </c>
      <c r="BA67" s="86">
        <f t="shared" si="233"/>
        <v>1</v>
      </c>
      <c r="BB67" s="86">
        <f t="shared" si="234"/>
        <v>1</v>
      </c>
      <c r="BC67" s="86">
        <f t="shared" si="235"/>
        <v>1</v>
      </c>
      <c r="BD67" s="86">
        <f t="shared" si="236"/>
        <v>1</v>
      </c>
      <c r="BE67" s="86">
        <f t="shared" si="237"/>
        <v>1</v>
      </c>
      <c r="BF67" s="86">
        <f t="shared" si="238"/>
        <v>1</v>
      </c>
      <c r="BG67" s="86">
        <f t="shared" si="239"/>
        <v>1</v>
      </c>
      <c r="BH67" s="86">
        <f t="shared" si="240"/>
        <v>1</v>
      </c>
      <c r="BI67" s="86">
        <f t="shared" si="241"/>
        <v>1</v>
      </c>
      <c r="BJ67" s="85">
        <f t="shared" si="242"/>
        <v>1</v>
      </c>
      <c r="BK67" s="86">
        <f t="shared" si="243"/>
        <v>1</v>
      </c>
      <c r="BL67" s="86">
        <f t="shared" si="244"/>
        <v>1</v>
      </c>
      <c r="BM67" s="86">
        <f t="shared" si="245"/>
        <v>1</v>
      </c>
      <c r="BN67" s="86">
        <f t="shared" si="246"/>
        <v>1</v>
      </c>
      <c r="BO67" s="86">
        <f t="shared" si="247"/>
        <v>1</v>
      </c>
      <c r="BP67" s="86">
        <f t="shared" si="248"/>
        <v>1</v>
      </c>
      <c r="BQ67" s="86">
        <f t="shared" si="249"/>
        <v>1</v>
      </c>
      <c r="BR67" s="86">
        <f t="shared" si="250"/>
        <v>1</v>
      </c>
      <c r="BS67" s="86">
        <f t="shared" si="251"/>
        <v>1</v>
      </c>
      <c r="BT67" s="86">
        <f t="shared" si="252"/>
        <v>1</v>
      </c>
      <c r="BU67" s="86">
        <f t="shared" si="253"/>
        <v>1</v>
      </c>
      <c r="BV67" s="86">
        <f t="shared" si="254"/>
        <v>1</v>
      </c>
      <c r="BW67" s="86">
        <f t="shared" si="255"/>
        <v>1</v>
      </c>
      <c r="BX67" s="86">
        <f t="shared" si="256"/>
        <v>1</v>
      </c>
      <c r="BY67" s="9"/>
      <c r="BZ67" s="86">
        <f t="shared" si="257"/>
        <v>0</v>
      </c>
      <c r="CA67" s="86">
        <f t="shared" si="258"/>
        <v>4</v>
      </c>
      <c r="CB67" s="9"/>
      <c r="CC67" s="86">
        <f t="shared" si="259"/>
        <v>4</v>
      </c>
      <c r="CD67" s="91">
        <f t="shared" si="260"/>
        <v>3</v>
      </c>
      <c r="CE67" s="86">
        <f t="shared" si="261"/>
        <v>4</v>
      </c>
      <c r="CF67" s="86">
        <f t="shared" si="262"/>
        <v>3</v>
      </c>
      <c r="CG67"/>
      <c r="CH67" s="86">
        <f t="shared" si="263"/>
        <v>2</v>
      </c>
      <c r="CI67" s="86">
        <f t="shared" si="264"/>
        <v>0</v>
      </c>
      <c r="CJ67" s="86">
        <f t="shared" si="265"/>
        <v>2</v>
      </c>
      <c r="CK67" s="86">
        <f t="shared" si="266"/>
        <v>2</v>
      </c>
      <c r="CL67"/>
      <c r="CM67" s="86">
        <f t="shared" si="267"/>
        <v>4</v>
      </c>
      <c r="CN67" s="86">
        <f t="shared" si="268"/>
        <v>0</v>
      </c>
      <c r="CO67"/>
      <c r="CP67" s="86">
        <f t="shared" si="269"/>
        <v>0</v>
      </c>
      <c r="CQ67" s="86">
        <f t="shared" si="270"/>
        <v>2</v>
      </c>
      <c r="CR67" s="86">
        <f t="shared" si="271"/>
        <v>0</v>
      </c>
      <c r="CS67" s="86">
        <f t="shared" si="272"/>
        <v>3</v>
      </c>
      <c r="CT67" s="86"/>
      <c r="CU67" s="86">
        <f t="shared" si="273"/>
        <v>2</v>
      </c>
      <c r="CV67" s="86">
        <f t="shared" si="274"/>
        <v>2</v>
      </c>
      <c r="CW67" s="86">
        <f t="shared" si="275"/>
        <v>2</v>
      </c>
      <c r="CX67" s="86">
        <f t="shared" si="276"/>
        <v>0</v>
      </c>
      <c r="CY67" s="86">
        <f t="shared" si="277"/>
        <v>4</v>
      </c>
    </row>
    <row r="68" spans="1:103" s="30" customFormat="1" ht="18.75">
      <c r="A68" s="38">
        <v>59</v>
      </c>
      <c r="B68" s="35" t="s">
        <v>199</v>
      </c>
      <c r="C68" s="35" t="s">
        <v>200</v>
      </c>
      <c r="D68" s="38" t="s">
        <v>77</v>
      </c>
      <c r="E68" s="36">
        <f t="shared" si="214"/>
        <v>9.1649999999999991</v>
      </c>
      <c r="F68" s="39">
        <f t="shared" si="215"/>
        <v>0</v>
      </c>
      <c r="G68" s="88">
        <v>9</v>
      </c>
      <c r="H68" s="88">
        <v>9.33</v>
      </c>
      <c r="I68" s="45">
        <f t="shared" si="216"/>
        <v>10.035714285714286</v>
      </c>
      <c r="J68" s="39">
        <f t="shared" si="278"/>
        <v>14</v>
      </c>
      <c r="K68" s="89">
        <v>9.5</v>
      </c>
      <c r="L68" s="89">
        <v>12</v>
      </c>
      <c r="M68" s="89">
        <v>8</v>
      </c>
      <c r="N68" s="89">
        <v>11.5</v>
      </c>
      <c r="O68" s="36">
        <f t="shared" si="217"/>
        <v>9.625</v>
      </c>
      <c r="P68" s="40">
        <f t="shared" si="279"/>
        <v>6</v>
      </c>
      <c r="Q68" s="90">
        <v>10</v>
      </c>
      <c r="R68" s="90">
        <v>7</v>
      </c>
      <c r="S68" s="90">
        <v>10</v>
      </c>
      <c r="T68" s="90">
        <v>11.5</v>
      </c>
      <c r="U68" s="51">
        <f t="shared" si="218"/>
        <v>20</v>
      </c>
      <c r="V68" s="49">
        <f t="shared" si="219"/>
        <v>9.6999999999999993</v>
      </c>
      <c r="W68" s="45">
        <f t="shared" si="220"/>
        <v>11.5</v>
      </c>
      <c r="X68" s="39">
        <f t="shared" si="280"/>
        <v>8</v>
      </c>
      <c r="Y68" s="90">
        <v>11</v>
      </c>
      <c r="Z68" s="90">
        <v>12</v>
      </c>
      <c r="AA68" s="36">
        <f t="shared" si="221"/>
        <v>8.85</v>
      </c>
      <c r="AB68" s="39">
        <f t="shared" si="281"/>
        <v>5</v>
      </c>
      <c r="AC68" s="90">
        <v>5.5</v>
      </c>
      <c r="AD68" s="90">
        <v>9.5</v>
      </c>
      <c r="AE68" s="90">
        <v>10</v>
      </c>
      <c r="AF68" s="90">
        <v>11</v>
      </c>
      <c r="AG68" s="46">
        <f t="shared" si="222"/>
        <v>11.221666666666666</v>
      </c>
      <c r="AH68" s="92">
        <f t="shared" si="282"/>
        <v>12</v>
      </c>
      <c r="AI68" s="90">
        <v>5</v>
      </c>
      <c r="AJ68" s="90">
        <v>8</v>
      </c>
      <c r="AK68" s="90">
        <v>11.33</v>
      </c>
      <c r="AL68" s="90">
        <v>13</v>
      </c>
      <c r="AM68" s="90">
        <v>15</v>
      </c>
      <c r="AN68" s="93">
        <f t="shared" si="223"/>
        <v>30</v>
      </c>
      <c r="AO68" s="43">
        <f t="shared" si="224"/>
        <v>10.51</v>
      </c>
      <c r="AP68" s="51">
        <f t="shared" si="225"/>
        <v>60</v>
      </c>
      <c r="AQ68" s="52">
        <f t="shared" si="226"/>
        <v>10.105</v>
      </c>
      <c r="AR68" s="40" t="str">
        <f t="shared" si="18"/>
        <v>Admis</v>
      </c>
      <c r="AS68" s="54">
        <f t="shared" si="227"/>
        <v>60</v>
      </c>
      <c r="AT68" s="54">
        <f t="shared" si="20"/>
        <v>180</v>
      </c>
      <c r="AU68" s="56"/>
      <c r="AV68" s="85">
        <f t="shared" si="228"/>
        <v>1</v>
      </c>
      <c r="AW68" s="86">
        <f t="shared" si="229"/>
        <v>1</v>
      </c>
      <c r="AX68" s="86">
        <f t="shared" si="230"/>
        <v>1</v>
      </c>
      <c r="AY68" s="86">
        <f t="shared" si="231"/>
        <v>1</v>
      </c>
      <c r="AZ68" s="86">
        <f t="shared" si="232"/>
        <v>1</v>
      </c>
      <c r="BA68" s="86">
        <f t="shared" si="233"/>
        <v>1</v>
      </c>
      <c r="BB68" s="86">
        <f t="shared" si="234"/>
        <v>1</v>
      </c>
      <c r="BC68" s="86">
        <f t="shared" si="235"/>
        <v>1</v>
      </c>
      <c r="BD68" s="86">
        <f t="shared" si="236"/>
        <v>1</v>
      </c>
      <c r="BE68" s="86">
        <f t="shared" si="237"/>
        <v>1</v>
      </c>
      <c r="BF68" s="86">
        <f t="shared" si="238"/>
        <v>1</v>
      </c>
      <c r="BG68" s="86">
        <f t="shared" si="239"/>
        <v>1</v>
      </c>
      <c r="BH68" s="86">
        <f t="shared" si="240"/>
        <v>1</v>
      </c>
      <c r="BI68" s="86">
        <f t="shared" si="241"/>
        <v>1</v>
      </c>
      <c r="BJ68" s="85">
        <f t="shared" si="242"/>
        <v>1</v>
      </c>
      <c r="BK68" s="86">
        <f t="shared" si="243"/>
        <v>1</v>
      </c>
      <c r="BL68" s="86">
        <f t="shared" si="244"/>
        <v>1</v>
      </c>
      <c r="BM68" s="86">
        <f t="shared" si="245"/>
        <v>1</v>
      </c>
      <c r="BN68" s="86">
        <f t="shared" si="246"/>
        <v>1</v>
      </c>
      <c r="BO68" s="86">
        <f t="shared" si="247"/>
        <v>1</v>
      </c>
      <c r="BP68" s="86">
        <f t="shared" si="248"/>
        <v>1</v>
      </c>
      <c r="BQ68" s="86">
        <f t="shared" si="249"/>
        <v>1</v>
      </c>
      <c r="BR68" s="86">
        <f t="shared" si="250"/>
        <v>1</v>
      </c>
      <c r="BS68" s="86">
        <f t="shared" si="251"/>
        <v>1</v>
      </c>
      <c r="BT68" s="86">
        <f t="shared" si="252"/>
        <v>1</v>
      </c>
      <c r="BU68" s="86">
        <f t="shared" si="253"/>
        <v>1</v>
      </c>
      <c r="BV68" s="86">
        <f t="shared" si="254"/>
        <v>1</v>
      </c>
      <c r="BW68" s="86">
        <f t="shared" si="255"/>
        <v>1</v>
      </c>
      <c r="BX68" s="86">
        <f t="shared" si="256"/>
        <v>1</v>
      </c>
      <c r="BY68" s="9"/>
      <c r="BZ68" s="86">
        <f t="shared" si="257"/>
        <v>0</v>
      </c>
      <c r="CA68" s="86">
        <f t="shared" si="258"/>
        <v>0</v>
      </c>
      <c r="CB68" s="9"/>
      <c r="CC68" s="86">
        <f t="shared" si="259"/>
        <v>0</v>
      </c>
      <c r="CD68" s="91">
        <f t="shared" si="260"/>
        <v>0</v>
      </c>
      <c r="CE68" s="86">
        <f t="shared" si="261"/>
        <v>0</v>
      </c>
      <c r="CF68" s="86">
        <f t="shared" si="262"/>
        <v>3</v>
      </c>
      <c r="CG68"/>
      <c r="CH68" s="86">
        <f t="shared" si="263"/>
        <v>2</v>
      </c>
      <c r="CI68" s="86">
        <f t="shared" si="264"/>
        <v>0</v>
      </c>
      <c r="CJ68" s="86">
        <f t="shared" si="265"/>
        <v>2</v>
      </c>
      <c r="CK68" s="86">
        <f t="shared" si="266"/>
        <v>2</v>
      </c>
      <c r="CL68"/>
      <c r="CM68" s="86">
        <f t="shared" si="267"/>
        <v>4</v>
      </c>
      <c r="CN68" s="86">
        <f t="shared" si="268"/>
        <v>4</v>
      </c>
      <c r="CO68"/>
      <c r="CP68" s="86">
        <f t="shared" si="269"/>
        <v>0</v>
      </c>
      <c r="CQ68" s="86">
        <f t="shared" si="270"/>
        <v>0</v>
      </c>
      <c r="CR68" s="86">
        <f t="shared" si="271"/>
        <v>2</v>
      </c>
      <c r="CS68" s="86">
        <f t="shared" si="272"/>
        <v>3</v>
      </c>
      <c r="CT68" s="86"/>
      <c r="CU68" s="86">
        <f t="shared" si="273"/>
        <v>0</v>
      </c>
      <c r="CV68" s="86">
        <f t="shared" si="274"/>
        <v>0</v>
      </c>
      <c r="CW68" s="86">
        <f t="shared" si="275"/>
        <v>2</v>
      </c>
      <c r="CX68" s="86">
        <f t="shared" si="276"/>
        <v>2</v>
      </c>
      <c r="CY68" s="86">
        <f t="shared" si="277"/>
        <v>4</v>
      </c>
    </row>
    <row r="69" spans="1:103" s="30" customFormat="1" ht="18.75">
      <c r="A69" s="38">
        <v>60</v>
      </c>
      <c r="B69" s="35" t="s">
        <v>201</v>
      </c>
      <c r="C69" s="35" t="s">
        <v>202</v>
      </c>
      <c r="D69" s="38" t="s">
        <v>168</v>
      </c>
      <c r="E69" s="36">
        <f t="shared" si="214"/>
        <v>9.25</v>
      </c>
      <c r="F69" s="39">
        <f t="shared" si="215"/>
        <v>4</v>
      </c>
      <c r="G69" s="88">
        <v>7.5</v>
      </c>
      <c r="H69" s="88">
        <v>11</v>
      </c>
      <c r="I69" s="45">
        <f t="shared" si="216"/>
        <v>10.714285714285714</v>
      </c>
      <c r="J69" s="39">
        <f t="shared" si="278"/>
        <v>14</v>
      </c>
      <c r="K69" s="89">
        <v>10</v>
      </c>
      <c r="L69" s="89">
        <v>12</v>
      </c>
      <c r="M69" s="89">
        <v>11</v>
      </c>
      <c r="N69" s="89">
        <v>10</v>
      </c>
      <c r="O69" s="36">
        <f t="shared" si="217"/>
        <v>10.7925</v>
      </c>
      <c r="P69" s="40">
        <f t="shared" si="279"/>
        <v>8</v>
      </c>
      <c r="Q69" s="90">
        <v>13</v>
      </c>
      <c r="R69" s="90">
        <v>11</v>
      </c>
      <c r="S69" s="90">
        <v>9.17</v>
      </c>
      <c r="T69" s="90">
        <v>10</v>
      </c>
      <c r="U69" s="51">
        <f t="shared" si="218"/>
        <v>30</v>
      </c>
      <c r="V69" s="49">
        <f t="shared" si="219"/>
        <v>10.35</v>
      </c>
      <c r="W69" s="45">
        <f t="shared" si="220"/>
        <v>11.5</v>
      </c>
      <c r="X69" s="39">
        <f t="shared" si="280"/>
        <v>8</v>
      </c>
      <c r="Y69" s="90">
        <v>9</v>
      </c>
      <c r="Z69" s="90">
        <v>14</v>
      </c>
      <c r="AA69" s="36">
        <f t="shared" si="221"/>
        <v>10.65</v>
      </c>
      <c r="AB69" s="39">
        <f t="shared" si="281"/>
        <v>10</v>
      </c>
      <c r="AC69" s="90">
        <v>11</v>
      </c>
      <c r="AD69" s="90">
        <v>10</v>
      </c>
      <c r="AE69" s="90">
        <v>9.5</v>
      </c>
      <c r="AF69" s="90">
        <v>11.5</v>
      </c>
      <c r="AG69" s="46">
        <f t="shared" si="222"/>
        <v>13.055</v>
      </c>
      <c r="AH69" s="92">
        <f t="shared" si="282"/>
        <v>12</v>
      </c>
      <c r="AI69" s="90">
        <v>12</v>
      </c>
      <c r="AJ69" s="90">
        <v>12.5</v>
      </c>
      <c r="AK69" s="90">
        <v>13.33</v>
      </c>
      <c r="AL69" s="90">
        <v>10.5</v>
      </c>
      <c r="AM69" s="90">
        <v>15</v>
      </c>
      <c r="AN69" s="93">
        <f t="shared" si="223"/>
        <v>30</v>
      </c>
      <c r="AO69" s="43">
        <f t="shared" si="224"/>
        <v>11.84</v>
      </c>
      <c r="AP69" s="51">
        <f t="shared" si="225"/>
        <v>60</v>
      </c>
      <c r="AQ69" s="52">
        <f t="shared" si="226"/>
        <v>11.094999999999999</v>
      </c>
      <c r="AR69" s="40" t="str">
        <f t="shared" si="18"/>
        <v>Admis</v>
      </c>
      <c r="AS69" s="54">
        <f t="shared" si="227"/>
        <v>60</v>
      </c>
      <c r="AT69" s="54">
        <f t="shared" si="20"/>
        <v>180</v>
      </c>
      <c r="AU69" s="56"/>
      <c r="AV69" s="85">
        <f t="shared" si="228"/>
        <v>1</v>
      </c>
      <c r="AW69" s="86">
        <f t="shared" si="229"/>
        <v>1</v>
      </c>
      <c r="AX69" s="86">
        <f t="shared" si="230"/>
        <v>1</v>
      </c>
      <c r="AY69" s="86">
        <f t="shared" si="231"/>
        <v>1</v>
      </c>
      <c r="AZ69" s="86">
        <f t="shared" si="232"/>
        <v>1</v>
      </c>
      <c r="BA69" s="86">
        <f t="shared" si="233"/>
        <v>1</v>
      </c>
      <c r="BB69" s="86">
        <f t="shared" si="234"/>
        <v>1</v>
      </c>
      <c r="BC69" s="86">
        <f t="shared" si="235"/>
        <v>1</v>
      </c>
      <c r="BD69" s="86">
        <f t="shared" si="236"/>
        <v>1</v>
      </c>
      <c r="BE69" s="86">
        <f t="shared" si="237"/>
        <v>1</v>
      </c>
      <c r="BF69" s="86">
        <f t="shared" si="238"/>
        <v>1</v>
      </c>
      <c r="BG69" s="86">
        <f t="shared" si="239"/>
        <v>1</v>
      </c>
      <c r="BH69" s="86">
        <f t="shared" si="240"/>
        <v>1</v>
      </c>
      <c r="BI69" s="86">
        <f t="shared" si="241"/>
        <v>1</v>
      </c>
      <c r="BJ69" s="85">
        <f t="shared" si="242"/>
        <v>1</v>
      </c>
      <c r="BK69" s="86">
        <f t="shared" si="243"/>
        <v>1</v>
      </c>
      <c r="BL69" s="86">
        <f t="shared" si="244"/>
        <v>1</v>
      </c>
      <c r="BM69" s="86">
        <f t="shared" si="245"/>
        <v>1</v>
      </c>
      <c r="BN69" s="86">
        <f t="shared" si="246"/>
        <v>1</v>
      </c>
      <c r="BO69" s="86">
        <f t="shared" si="247"/>
        <v>1</v>
      </c>
      <c r="BP69" s="86">
        <f t="shared" si="248"/>
        <v>1</v>
      </c>
      <c r="BQ69" s="86">
        <f t="shared" si="249"/>
        <v>1</v>
      </c>
      <c r="BR69" s="86">
        <f t="shared" si="250"/>
        <v>1</v>
      </c>
      <c r="BS69" s="86">
        <f t="shared" si="251"/>
        <v>1</v>
      </c>
      <c r="BT69" s="86">
        <f t="shared" si="252"/>
        <v>1</v>
      </c>
      <c r="BU69" s="86">
        <f t="shared" si="253"/>
        <v>1</v>
      </c>
      <c r="BV69" s="86">
        <f t="shared" si="254"/>
        <v>1</v>
      </c>
      <c r="BW69" s="86">
        <f t="shared" si="255"/>
        <v>1</v>
      </c>
      <c r="BX69" s="86">
        <f t="shared" si="256"/>
        <v>1</v>
      </c>
      <c r="BY69" s="9"/>
      <c r="BZ69" s="86">
        <f t="shared" si="257"/>
        <v>0</v>
      </c>
      <c r="CA69" s="86">
        <f t="shared" si="258"/>
        <v>4</v>
      </c>
      <c r="CB69" s="9"/>
      <c r="CC69" s="86">
        <f t="shared" si="259"/>
        <v>4</v>
      </c>
      <c r="CD69" s="91">
        <f t="shared" si="260"/>
        <v>3</v>
      </c>
      <c r="CE69" s="86">
        <f t="shared" si="261"/>
        <v>4</v>
      </c>
      <c r="CF69" s="86">
        <f t="shared" si="262"/>
        <v>3</v>
      </c>
      <c r="CG69"/>
      <c r="CH69" s="86">
        <f t="shared" si="263"/>
        <v>2</v>
      </c>
      <c r="CI69" s="86">
        <f t="shared" si="264"/>
        <v>2</v>
      </c>
      <c r="CJ69" s="86">
        <f t="shared" si="265"/>
        <v>0</v>
      </c>
      <c r="CK69" s="86">
        <f t="shared" si="266"/>
        <v>2</v>
      </c>
      <c r="CL69"/>
      <c r="CM69" s="86">
        <f t="shared" si="267"/>
        <v>0</v>
      </c>
      <c r="CN69" s="86">
        <f t="shared" si="268"/>
        <v>4</v>
      </c>
      <c r="CO69"/>
      <c r="CP69" s="86">
        <f t="shared" si="269"/>
        <v>3</v>
      </c>
      <c r="CQ69" s="86">
        <f t="shared" si="270"/>
        <v>2</v>
      </c>
      <c r="CR69" s="86">
        <f t="shared" si="271"/>
        <v>0</v>
      </c>
      <c r="CS69" s="86">
        <f t="shared" si="272"/>
        <v>3</v>
      </c>
      <c r="CT69" s="86"/>
      <c r="CU69" s="86">
        <f t="shared" si="273"/>
        <v>2</v>
      </c>
      <c r="CV69" s="86">
        <f t="shared" si="274"/>
        <v>2</v>
      </c>
      <c r="CW69" s="86">
        <f t="shared" si="275"/>
        <v>2</v>
      </c>
      <c r="CX69" s="86">
        <f t="shared" si="276"/>
        <v>2</v>
      </c>
      <c r="CY69" s="86">
        <f t="shared" si="277"/>
        <v>4</v>
      </c>
    </row>
    <row r="70" spans="1:103" s="30" customFormat="1" ht="18.75">
      <c r="A70" s="38">
        <v>61</v>
      </c>
      <c r="B70" s="35" t="s">
        <v>204</v>
      </c>
      <c r="C70" s="35" t="s">
        <v>205</v>
      </c>
      <c r="D70" s="38" t="s">
        <v>34</v>
      </c>
      <c r="E70" s="36">
        <f t="shared" si="214"/>
        <v>0</v>
      </c>
      <c r="F70" s="39">
        <f t="shared" si="215"/>
        <v>0</v>
      </c>
      <c r="G70" s="88">
        <v>0</v>
      </c>
      <c r="H70" s="88">
        <v>0</v>
      </c>
      <c r="I70" s="45">
        <f t="shared" si="216"/>
        <v>0</v>
      </c>
      <c r="J70" s="39">
        <f t="shared" si="278"/>
        <v>0</v>
      </c>
      <c r="K70" s="89">
        <v>0</v>
      </c>
      <c r="L70" s="89">
        <v>0</v>
      </c>
      <c r="M70" s="89">
        <v>0</v>
      </c>
      <c r="N70" s="89">
        <v>0</v>
      </c>
      <c r="O70" s="36">
        <f t="shared" si="217"/>
        <v>0</v>
      </c>
      <c r="P70" s="40">
        <f t="shared" si="279"/>
        <v>0</v>
      </c>
      <c r="Q70" s="90">
        <v>0</v>
      </c>
      <c r="R70" s="90">
        <v>0</v>
      </c>
      <c r="S70" s="90">
        <v>0</v>
      </c>
      <c r="T70" s="90">
        <v>0</v>
      </c>
      <c r="U70" s="51">
        <f t="shared" si="218"/>
        <v>0</v>
      </c>
      <c r="V70" s="49">
        <f t="shared" si="219"/>
        <v>0</v>
      </c>
      <c r="W70" s="45">
        <f t="shared" si="220"/>
        <v>0</v>
      </c>
      <c r="X70" s="39">
        <f t="shared" si="280"/>
        <v>0</v>
      </c>
      <c r="Y70" s="90">
        <v>0</v>
      </c>
      <c r="Z70" s="90">
        <v>0</v>
      </c>
      <c r="AA70" s="36">
        <f t="shared" si="221"/>
        <v>0</v>
      </c>
      <c r="AB70" s="39">
        <f t="shared" si="281"/>
        <v>0</v>
      </c>
      <c r="AC70" s="90">
        <v>0</v>
      </c>
      <c r="AD70" s="90">
        <v>0</v>
      </c>
      <c r="AE70" s="90">
        <v>0</v>
      </c>
      <c r="AF70" s="90">
        <v>0</v>
      </c>
      <c r="AG70" s="46">
        <f t="shared" si="222"/>
        <v>0</v>
      </c>
      <c r="AH70" s="92">
        <f t="shared" si="282"/>
        <v>0</v>
      </c>
      <c r="AI70" s="90">
        <v>0</v>
      </c>
      <c r="AJ70" s="90">
        <v>0</v>
      </c>
      <c r="AK70" s="90">
        <v>0</v>
      </c>
      <c r="AL70" s="90">
        <v>0</v>
      </c>
      <c r="AM70" s="90">
        <v>0</v>
      </c>
      <c r="AN70" s="93">
        <f t="shared" si="223"/>
        <v>0</v>
      </c>
      <c r="AO70" s="43">
        <f t="shared" si="224"/>
        <v>0</v>
      </c>
      <c r="AP70" s="51">
        <f t="shared" si="225"/>
        <v>0</v>
      </c>
      <c r="AQ70" s="52">
        <f t="shared" si="226"/>
        <v>0</v>
      </c>
      <c r="AR70" s="40" t="str">
        <f t="shared" si="18"/>
        <v>Abandon</v>
      </c>
      <c r="AS70" s="54">
        <f t="shared" si="227"/>
        <v>0</v>
      </c>
      <c r="AT70" s="54">
        <f>120+0</f>
        <v>120</v>
      </c>
      <c r="AU70" s="56"/>
      <c r="AV70" s="85">
        <f t="shared" si="228"/>
        <v>2</v>
      </c>
      <c r="AW70" s="86">
        <f t="shared" si="229"/>
        <v>2</v>
      </c>
      <c r="AX70" s="86">
        <f t="shared" si="230"/>
        <v>2</v>
      </c>
      <c r="AY70" s="86">
        <f t="shared" si="231"/>
        <v>2</v>
      </c>
      <c r="AZ70" s="86">
        <f t="shared" si="232"/>
        <v>2</v>
      </c>
      <c r="BA70" s="86">
        <f t="shared" si="233"/>
        <v>2</v>
      </c>
      <c r="BB70" s="86">
        <f t="shared" si="234"/>
        <v>2</v>
      </c>
      <c r="BC70" s="86">
        <f t="shared" si="235"/>
        <v>2</v>
      </c>
      <c r="BD70" s="86">
        <f t="shared" si="236"/>
        <v>2</v>
      </c>
      <c r="BE70" s="86">
        <f t="shared" si="237"/>
        <v>2</v>
      </c>
      <c r="BF70" s="86">
        <f t="shared" si="238"/>
        <v>2</v>
      </c>
      <c r="BG70" s="86">
        <f t="shared" si="239"/>
        <v>2</v>
      </c>
      <c r="BH70" s="86">
        <f t="shared" si="240"/>
        <v>2</v>
      </c>
      <c r="BI70" s="86">
        <f t="shared" si="241"/>
        <v>2</v>
      </c>
      <c r="BJ70" s="85">
        <f t="shared" si="242"/>
        <v>2</v>
      </c>
      <c r="BK70" s="86">
        <f t="shared" si="243"/>
        <v>2</v>
      </c>
      <c r="BL70" s="86">
        <f t="shared" si="244"/>
        <v>2</v>
      </c>
      <c r="BM70" s="86">
        <f t="shared" si="245"/>
        <v>2</v>
      </c>
      <c r="BN70" s="86">
        <f t="shared" si="246"/>
        <v>2</v>
      </c>
      <c r="BO70" s="86">
        <f t="shared" si="247"/>
        <v>2</v>
      </c>
      <c r="BP70" s="86">
        <f t="shared" si="248"/>
        <v>2</v>
      </c>
      <c r="BQ70" s="86">
        <f>IF(AA70&gt;=10,1,IF(AE70&gt;=10,1,IF(AO70&gt;=10,1,IF(AQ70&gt;=10,1,IF((AO70&lt;=10)*(AE70&lt;10)*(AA70&lt;10)*(AQ70&lt;10),2)))))</f>
        <v>2</v>
      </c>
      <c r="BR70" s="86">
        <f>IF(AA70&gt;=10,1,IF(AF70&gt;=10,1,IF(AO70&gt;=10,1,IF(AQ70&gt;=10,1,IF((AO70&lt;=10)*(AF70&lt;10)*(AA70&lt;10)*(AQ70&lt;10),2)))))</f>
        <v>2</v>
      </c>
      <c r="BS70" s="86">
        <f t="shared" si="251"/>
        <v>2</v>
      </c>
      <c r="BT70" s="86">
        <f>IF(AG70&gt;=10,1,IF(AI70&gt;=10,1,IF(AO70&gt;=10,1,IF(AQ70&gt;=10,1,IF((AO70&lt;=10)*(AI70&lt;10)*(AG70&lt;10)*(AQ70&lt;10),2)))))</f>
        <v>2</v>
      </c>
      <c r="BU70" s="86">
        <f>IF(AG70&gt;=10,1,IF(AJ70&gt;=10,1,IF(AO70&gt;=10,1,IF(AQ70&gt;=10,1,IF((AO70&lt;=10)*(AJ70&lt;10)*(AG70&lt;10)*(AQ70&lt;10),2)))))</f>
        <v>2</v>
      </c>
      <c r="BV70" s="86">
        <f>IF(AG70&gt;=10,1,IF(AK70&gt;=10,1,IF(AO70&gt;=10,1,IF(AQ70&gt;=10,1,IF((AO70&lt;=10)*(AK70&lt;10)*(AG70&lt;10)*(AQ70&lt;10),2)))))</f>
        <v>2</v>
      </c>
      <c r="BW70" s="86">
        <f>IF(AG70&gt;=10,1,IF(AL70&gt;=10,1,IF(AO70&gt;=10,1,IF(AQ70&gt;=10,1,IF((AO70&lt;=10)*(AL70&lt;10)*(AG70&lt;10)*(AQ70&lt;10),2)))))</f>
        <v>2</v>
      </c>
      <c r="BX70" s="86">
        <f>IF(AG70&gt;=10,1,IF(AM70&gt;=10,1,IF(AO70&gt;=10,1,IF(AQ70&gt;=10,1,IF((AO70&lt;=10)*(AM70&lt;10)*(AG70&lt;10)*(AQ70&lt;10),2)))))</f>
        <v>2</v>
      </c>
      <c r="BY70" s="9"/>
      <c r="BZ70" s="86">
        <f t="shared" si="257"/>
        <v>0</v>
      </c>
      <c r="CA70" s="86">
        <f t="shared" si="258"/>
        <v>0</v>
      </c>
      <c r="CB70" s="9"/>
      <c r="CC70" s="86">
        <f t="shared" si="259"/>
        <v>0</v>
      </c>
      <c r="CD70" s="91">
        <f t="shared" si="260"/>
        <v>0</v>
      </c>
      <c r="CE70" s="86">
        <f t="shared" si="261"/>
        <v>0</v>
      </c>
      <c r="CF70" s="86">
        <f t="shared" si="262"/>
        <v>0</v>
      </c>
      <c r="CG70"/>
      <c r="CH70" s="86">
        <f t="shared" si="263"/>
        <v>0</v>
      </c>
      <c r="CI70" s="86">
        <f t="shared" si="264"/>
        <v>0</v>
      </c>
      <c r="CJ70" s="86">
        <f t="shared" si="265"/>
        <v>0</v>
      </c>
      <c r="CK70" s="86">
        <f t="shared" si="266"/>
        <v>0</v>
      </c>
      <c r="CL70"/>
      <c r="CM70" s="86">
        <f t="shared" si="267"/>
        <v>0</v>
      </c>
      <c r="CN70" s="86">
        <f t="shared" si="268"/>
        <v>0</v>
      </c>
      <c r="CO70"/>
      <c r="CP70" s="86">
        <f t="shared" si="269"/>
        <v>0</v>
      </c>
      <c r="CQ70" s="86">
        <f t="shared" si="270"/>
        <v>0</v>
      </c>
      <c r="CR70" s="86">
        <f t="shared" si="271"/>
        <v>0</v>
      </c>
      <c r="CS70" s="86">
        <f t="shared" si="272"/>
        <v>0</v>
      </c>
      <c r="CT70" s="86"/>
      <c r="CU70" s="86">
        <f t="shared" si="273"/>
        <v>0</v>
      </c>
      <c r="CV70" s="86">
        <f t="shared" si="274"/>
        <v>0</v>
      </c>
      <c r="CW70" s="86">
        <f t="shared" si="275"/>
        <v>0</v>
      </c>
      <c r="CX70" s="86">
        <f t="shared" si="276"/>
        <v>0</v>
      </c>
      <c r="CY70" s="86">
        <f t="shared" si="277"/>
        <v>0</v>
      </c>
    </row>
    <row r="71" spans="1:103" s="30" customFormat="1" ht="18.75">
      <c r="A71" s="38">
        <v>62</v>
      </c>
      <c r="B71" s="35" t="s">
        <v>206</v>
      </c>
      <c r="C71" s="35" t="s">
        <v>207</v>
      </c>
      <c r="D71" s="38" t="s">
        <v>40</v>
      </c>
      <c r="E71" s="36">
        <f t="shared" ref="E71:E85" si="284">((G71*4)+(H71*4))/8</f>
        <v>11.164999999999999</v>
      </c>
      <c r="F71" s="39">
        <f t="shared" ref="F71:F85" si="285">IF(E71&gt;=10,8,SUM(IF(G71&gt;=10,4,0),IF(H71&gt;=10,4,0)))</f>
        <v>8</v>
      </c>
      <c r="G71" s="88">
        <v>12</v>
      </c>
      <c r="H71" s="88">
        <v>10.33</v>
      </c>
      <c r="I71" s="45">
        <f t="shared" ref="I71:I85" si="286">((K71*4)+(L71*3)+(M71*4)+(N71*3))/14</f>
        <v>9.0714285714285712</v>
      </c>
      <c r="J71" s="39">
        <f t="shared" si="278"/>
        <v>7</v>
      </c>
      <c r="K71" s="89">
        <v>10</v>
      </c>
      <c r="L71" s="89">
        <v>10</v>
      </c>
      <c r="M71" s="89">
        <v>9</v>
      </c>
      <c r="N71" s="89">
        <v>7</v>
      </c>
      <c r="O71" s="36">
        <f t="shared" ref="O71:O85" si="287">((Q71*2)+(R71*2)+(S71*2)+(T71*2))/8</f>
        <v>8.125</v>
      </c>
      <c r="P71" s="40">
        <f t="shared" si="279"/>
        <v>2</v>
      </c>
      <c r="Q71" s="90">
        <v>10</v>
      </c>
      <c r="R71" s="90">
        <v>5.5</v>
      </c>
      <c r="S71" s="90">
        <v>8.5</v>
      </c>
      <c r="T71" s="90">
        <v>8.5</v>
      </c>
      <c r="U71" s="51">
        <f t="shared" ref="U71:U85" si="288">IF(V71&gt;=10,30,SUM(F71+J71+P71))</f>
        <v>17</v>
      </c>
      <c r="V71" s="49">
        <f t="shared" ref="V71:V85" si="289">ROUNDUP(((E71*8)+(I71*14)+(O71*8))/30,2)</f>
        <v>9.379999999999999</v>
      </c>
      <c r="W71" s="45">
        <f t="shared" ref="W71:W85" si="290">((Y71*4)+(Z71*4))/8</f>
        <v>11.25</v>
      </c>
      <c r="X71" s="39">
        <f t="shared" si="280"/>
        <v>8</v>
      </c>
      <c r="Y71" s="90">
        <v>10.5</v>
      </c>
      <c r="Z71" s="90">
        <v>12</v>
      </c>
      <c r="AA71" s="36">
        <f t="shared" ref="AA71:AA85" si="291">((AC71*3)+(AD71*2)+(AE71*2)+(AF71*3))/10</f>
        <v>9.85</v>
      </c>
      <c r="AB71" s="39">
        <f t="shared" si="281"/>
        <v>8</v>
      </c>
      <c r="AC71" s="90">
        <v>10</v>
      </c>
      <c r="AD71" s="90">
        <v>10.5</v>
      </c>
      <c r="AE71" s="90">
        <v>8</v>
      </c>
      <c r="AF71" s="90">
        <v>10.5</v>
      </c>
      <c r="AG71" s="46">
        <f t="shared" ref="AG71:AG85" si="292">((AI71*2)+(AJ71*2)+(AK71*2)+(AL71*2)+(AM71*4))/12</f>
        <v>12.43</v>
      </c>
      <c r="AH71" s="92">
        <f t="shared" si="282"/>
        <v>12</v>
      </c>
      <c r="AI71" s="90">
        <v>10.75</v>
      </c>
      <c r="AJ71" s="90">
        <v>11</v>
      </c>
      <c r="AK71" s="90">
        <v>12.33</v>
      </c>
      <c r="AL71" s="90">
        <v>12.5</v>
      </c>
      <c r="AM71" s="90">
        <v>14</v>
      </c>
      <c r="AN71" s="93">
        <f t="shared" ref="AN71:AN85" si="293">IF(AO71&gt;=10,30,SUM(X71+AB71+AH71))</f>
        <v>30</v>
      </c>
      <c r="AO71" s="43">
        <f t="shared" ref="AO71:AO85" si="294">ROUNDUP(((W71*8)+(AA71*10)+(AG71*12))/30,2)</f>
        <v>11.26</v>
      </c>
      <c r="AP71" s="51">
        <f t="shared" ref="AP71:AP85" si="295">IF(AQ71&gt;=10,60,SUM(U71+AN71))</f>
        <v>60</v>
      </c>
      <c r="AQ71" s="52">
        <f t="shared" ref="AQ71:AQ85" si="296">(V71+AO71)/2</f>
        <v>10.32</v>
      </c>
      <c r="AR71" s="40" t="str">
        <f t="shared" si="18"/>
        <v>Admis</v>
      </c>
      <c r="AS71" s="54">
        <f t="shared" ref="AS71:AS85" si="297">IF(AQ71&gt;=10,60,SUM(U71+AN71))</f>
        <v>60</v>
      </c>
      <c r="AT71" s="54">
        <f t="shared" si="20"/>
        <v>180</v>
      </c>
      <c r="AU71" s="56"/>
      <c r="AV71" s="85">
        <f t="shared" ref="AV71:AV85" si="298">IF(V71&gt;=10,1,IF(AQ71&gt;=10,1,IF((V71&lt;10)*(AQ71&lt;10),2)))</f>
        <v>1</v>
      </c>
      <c r="AW71" s="86">
        <f t="shared" ref="AW71:AW85" si="299">IF(E71&gt;=10,1,IF((E71&lt;10)*(V71&gt;=10),1,IF((E71&lt;10)*(AQ71&gt;=10),1,IF((E71&lt;10)*(V71&lt;10)*(AQ71&lt;10),2))))</f>
        <v>1</v>
      </c>
      <c r="AX71" s="86">
        <f t="shared" ref="AX71:AX85" si="300">IF(E71&gt;=10,1,IF(G71&gt;=10,1,IF(V71&gt;=10,1,IF(AQ71&gt;=10,1,IF((V71&lt;10)*(G71&lt;10)*(E71&lt;10)*(AQ71&lt;10),2)))))</f>
        <v>1</v>
      </c>
      <c r="AY71" s="86">
        <f t="shared" ref="AY71:AY85" si="301">IF(E71&gt;=10,1,IF(H71&gt;=10,1,IF(V71&gt;=10,1,IF(AQ71&gt;=10,1,IF((V71&lt;10)*(H71&lt;10)*(E71&lt;10)*(AQ71&lt;10),2)))))</f>
        <v>1</v>
      </c>
      <c r="AZ71" s="86">
        <f t="shared" ref="AZ71:AZ85" si="302">IF(I71&gt;=10,1,IF((I71&lt;10)*(V71&gt;=10),1,IF((I71&lt;10)*(AQ71&gt;=10),1,IF((I71&lt;10)*(V71&lt;10)*(AQ71&lt;10),2))))</f>
        <v>1</v>
      </c>
      <c r="BA71" s="86">
        <f t="shared" ref="BA71:BA85" si="303">IF(I71&gt;=10,1,IF(K71&gt;=10,1,IF(V71&gt;=10,1,IF(AQ71&gt;=10,1,IF((V71&lt;10)*(K71&lt;10)*(I71&lt;10)*(AQ71&lt;10),2)))))</f>
        <v>1</v>
      </c>
      <c r="BB71" s="86">
        <f t="shared" ref="BB71:BB85" si="304">IF(I71&gt;=10,1,IF(L71&gt;=10,1,IF(V71&gt;=10,1,IF(AQ71&gt;=10,1,IF((V71&lt;10)*(L71&lt;10)*(I71&lt;10)*(AQ71&lt;10),2)))))</f>
        <v>1</v>
      </c>
      <c r="BC71" s="86">
        <f t="shared" ref="BC71:BC85" si="305">IF(I71&gt;=10,1,IF(M71&gt;=10,1,IF(V71&gt;=10,1,IF(AQ71&gt;=10,1,IF((V71&lt;10)*(M71&lt;10)*(I71&lt;10)*(AQ71&lt;10),2)))))</f>
        <v>1</v>
      </c>
      <c r="BD71" s="86">
        <f t="shared" ref="BD71:BD85" si="306">IF(I71&gt;=10,1,IF(N71&gt;=10,1,IF(V71&gt;=10,1,IF(AQ71&gt;=10,1,IF((V71&lt;10)*(N71&lt;10)*(I71&lt;10)*(AQ71&lt;10),2)))))</f>
        <v>1</v>
      </c>
      <c r="BE71" s="86">
        <f t="shared" ref="BE71:BE85" si="307">IF(O71&gt;=10,1,IF((O71&lt;10)*(V71&gt;=10),1,IF((O71&lt;10)*(AQ71&gt;=10),1,IF((O71&lt;10)*(V71&lt;10)*(AQ71&lt;10),2))))</f>
        <v>1</v>
      </c>
      <c r="BF71" s="86">
        <f t="shared" ref="BF71:BF85" si="308">IF(O71&gt;=10,1,IF(Q71&gt;=10,1,IF(V71&gt;=10,1,IF(AQ71&gt;=10,1,IF((V71&lt;10)*(Q71&lt;10)*(O71&lt;10)*(AQ71&lt;10),2)))))</f>
        <v>1</v>
      </c>
      <c r="BG71" s="86">
        <f t="shared" ref="BG71:BG85" si="309">IF(O71&gt;=10,1,IF(R71&gt;=10,1,IF(V71&gt;=10,1,IF(AQ71&gt;=10,1,IF((V71&lt;10)*(R71&lt;10)*(O71&lt;10)*(AQ71&lt;10),2)))))</f>
        <v>1</v>
      </c>
      <c r="BH71" s="86">
        <f t="shared" ref="BH71:BH85" si="310">IF(O71&gt;=10,1,IF(S71&gt;=10,1,IF(V71&gt;=10,1,IF(AQ71&gt;=10,1,IF((V71&lt;10)*(S71&lt;10)*(O71&lt;10)*(AQ71&lt;10),2)))))</f>
        <v>1</v>
      </c>
      <c r="BI71" s="86">
        <f t="shared" ref="BI71:BI85" si="311">IF(O71&gt;=10,1,IF(T71&gt;=10,1,IF(V71&gt;=10,1,IF(AQ71&gt;=10,1,IF((V71&lt;10)*(T71&lt;10)*(O71&lt;10)*(AQ71&lt;10),2)))))</f>
        <v>1</v>
      </c>
      <c r="BJ71" s="85">
        <f t="shared" ref="BJ71:BJ85" si="312">IF(AO71&gt;=10,1,IF(AQ71&gt;=10,1,IF((AO71&lt;10)*(AQ71&lt;10),2)))</f>
        <v>1</v>
      </c>
      <c r="BK71" s="86">
        <f t="shared" ref="BK71:BK85" si="313">IF(W71&gt;=10,1,IF((W71&lt;10)*(AO71&gt;=10),1,IF((W71&lt;10)*(AQ71&gt;=10),1,IF((W71&lt;10)*(AO71&lt;10)*(AQ71&lt;10),2))))</f>
        <v>1</v>
      </c>
      <c r="BL71" s="86">
        <f t="shared" ref="BL71:BL85" si="314">IF(W71&gt;=10,1,IF(Y71&gt;=10,1,IF(AO71&gt;=10,1,IF(AQ71&gt;=10,1,IF((AO71&lt;10)*(Y71&lt;10)*(W71&lt;10)*(AQ71&lt;10),2)))))</f>
        <v>1</v>
      </c>
      <c r="BM71" s="86">
        <f t="shared" ref="BM71:BM85" si="315">IF(W71&gt;=10,1,IF(Z71&gt;=10,1,IF(AO71&gt;=10,1,IF(AQ71&gt;=10,1,IF((AO71&lt;10)*(Z71&lt;10)*(W71&lt;10)*(AQ71&lt;10),2)))))</f>
        <v>1</v>
      </c>
      <c r="BN71" s="86">
        <f t="shared" ref="BN71:BN85" si="316">IF(AA71&gt;=10,1,IF((AA71&lt;10)*(AO71&gt;=10),1,IF((AA71&lt;10)*(AQ71&gt;=10),1,IF((AA71&lt;10)*(AO71&lt;10)*(AQ71&lt;10),2))))</f>
        <v>1</v>
      </c>
      <c r="BO71" s="86">
        <f t="shared" ref="BO71:BO85" si="317">IF(AA71&gt;=10,1,IF(AC71&gt;=10,1,IF(AO71&gt;=10,1,IF(AQ71&gt;=10,1,IF((AO71&lt;10)*(AC71&lt;10)*(AA71&lt;10)*(AQ71&lt;10),2)))))</f>
        <v>1</v>
      </c>
      <c r="BP71" s="86">
        <f t="shared" ref="BP71:BP85" si="318">IF(AA71&gt;=10,1,IF(AD71&gt;=10,1,IF(AO71&gt;=10,1,IF(AQ71&gt;=10,1,IF((AO71&lt;10)*(AD71&lt;10)*(AA71&lt;10)*(AQ71&lt;10),2)))))</f>
        <v>1</v>
      </c>
      <c r="BQ71" s="86">
        <f t="shared" ref="BQ71:BQ85" si="319">IF(AA71&gt;=10,1,IF(AE71&gt;=10,1,IF(AO71&gt;=10,1,IF(AQ71&gt;=10,1,IF((AO71)*(AE71&lt;10)*(AA71&lt;10)*(AQ71&lt;10),2)))))</f>
        <v>1</v>
      </c>
      <c r="BR71" s="86">
        <f t="shared" ref="BR71:BR85" si="320">IF(AA71&gt;=10,1,IF(AF71&gt;=10,1,IF(AO71&gt;=10,1,IF(AQ71&gt;=10,1,IF((AO71)*(AF71&lt;10)*(AA71&lt;10)*(AQ71&lt;10),2)))))</f>
        <v>1</v>
      </c>
      <c r="BS71" s="86">
        <f t="shared" ref="BS71:BS85" si="321">IF(AG71&gt;=10,1,IF((AG71&lt;10)*(AO71&gt;=10),1,IF((AG71&lt;10)*(AQ71&gt;=10),1,IF((AG71&lt;10)*(AO71&lt;10)*(AQ71&lt;10),2))))</f>
        <v>1</v>
      </c>
      <c r="BT71" s="86">
        <f t="shared" ref="BT71:BT85" si="322">IF(AG71&gt;=10,1,IF(AI71&gt;=10,1,IF(AO71&gt;=10,1,IF(AQ71&gt;=10,1,IF((AO71)*(AI71&lt;10)*(AG71&lt;10)*(AQ71&lt;10),2)))))</f>
        <v>1</v>
      </c>
      <c r="BU71" s="86">
        <f t="shared" ref="BU71:BU85" si="323">IF(AG71&gt;=10,1,IF(AJ71&gt;=10,1,IF(AO71&gt;=10,1,IF(AQ71&gt;=10,1,IF((AO71)*(AJ71&lt;10)*(AG71&lt;10)*(AQ71&lt;10),2)))))</f>
        <v>1</v>
      </c>
      <c r="BV71" s="86">
        <f t="shared" ref="BV71:BV85" si="324">IF(AG71&gt;=10,1,IF(AK71&gt;=10,1,IF(AO71&gt;=10,1,IF(AQ71&gt;=10,1,IF((AO71)*(AK71&lt;10)*(AG71&lt;10)*(AQ71&lt;10),2)))))</f>
        <v>1</v>
      </c>
      <c r="BW71" s="86">
        <f t="shared" ref="BW71:BW85" si="325">IF(AG71&gt;=10,1,IF(AL71&gt;=10,1,IF(AO71&gt;=10,1,IF(AQ71&gt;=10,1,IF((AO71)*(AL71&lt;10)*(AG71&lt;10)*(AQ71&lt;10),2)))))</f>
        <v>1</v>
      </c>
      <c r="BX71" s="86">
        <f t="shared" ref="BX71:BX85" si="326">IF(AG71&gt;=10,1,IF(AM71&gt;=10,1,IF(AO71&gt;=10,1,IF(AQ71&gt;=10,1,IF((AO71)*(AM71&lt;10)*(AG71&lt;10)*(AQ71&lt;10),2)))))</f>
        <v>1</v>
      </c>
      <c r="BY71" s="9"/>
      <c r="BZ71" s="86">
        <f t="shared" ref="BZ71:BZ85" si="327">IF(G71&gt;=10,4,0)</f>
        <v>4</v>
      </c>
      <c r="CA71" s="86">
        <f t="shared" ref="CA71:CA85" si="328">IF(H71&gt;=10,4,0)</f>
        <v>4</v>
      </c>
      <c r="CB71" s="9"/>
      <c r="CC71" s="86">
        <f t="shared" ref="CC71:CC85" si="329">IF(K71&gt;=10,4,0)</f>
        <v>4</v>
      </c>
      <c r="CD71" s="91">
        <f t="shared" ref="CD71:CD85" si="330">IF(AD71&gt;=10,3,0)</f>
        <v>3</v>
      </c>
      <c r="CE71" s="86">
        <f t="shared" ref="CE71:CE85" si="331">IF(M71&gt;=10,4,0)</f>
        <v>0</v>
      </c>
      <c r="CF71" s="86">
        <f t="shared" ref="CF71:CF85" si="332">IF(N71&gt;=10,3,0)</f>
        <v>0</v>
      </c>
      <c r="CG71"/>
      <c r="CH71" s="86">
        <f t="shared" ref="CH71:CH85" si="333">IF(Q71&gt;=10,2,0)</f>
        <v>2</v>
      </c>
      <c r="CI71" s="86">
        <f t="shared" ref="CI71:CI85" si="334">IF(R71&gt;=10,2,0)</f>
        <v>0</v>
      </c>
      <c r="CJ71" s="86">
        <f t="shared" ref="CJ71:CJ85" si="335">IF(S71&gt;=10,2,0)</f>
        <v>0</v>
      </c>
      <c r="CK71" s="86">
        <f t="shared" ref="CK71:CK85" si="336">IF(T71&gt;=10,2,0)</f>
        <v>0</v>
      </c>
      <c r="CL71"/>
      <c r="CM71" s="86">
        <f t="shared" ref="CM71:CM85" si="337">IF(Y71&gt;=10,4,0)</f>
        <v>4</v>
      </c>
      <c r="CN71" s="86">
        <f t="shared" ref="CN71:CN85" si="338">IF(Z71&gt;=10,4,0)</f>
        <v>4</v>
      </c>
      <c r="CO71"/>
      <c r="CP71" s="86">
        <f t="shared" ref="CP71:CP85" si="339">IF(AC71&gt;=10,3,0)</f>
        <v>3</v>
      </c>
      <c r="CQ71" s="86">
        <f t="shared" ref="CQ71:CQ85" si="340">IF(AD71&gt;=10,2,0)</f>
        <v>2</v>
      </c>
      <c r="CR71" s="86">
        <f t="shared" ref="CR71:CR85" si="341">IF(AE71&gt;=10,2,0)</f>
        <v>0</v>
      </c>
      <c r="CS71" s="86">
        <f t="shared" ref="CS71:CS85" si="342">IF(AF71&gt;=10,3,0)</f>
        <v>3</v>
      </c>
      <c r="CT71" s="86"/>
      <c r="CU71" s="86">
        <f t="shared" ref="CU71:CU85" si="343">IF(AI71&gt;=10,2,0)</f>
        <v>2</v>
      </c>
      <c r="CV71" s="86">
        <f t="shared" ref="CV71:CV85" si="344">IF(AJ71&gt;=10,2,0)</f>
        <v>2</v>
      </c>
      <c r="CW71" s="86">
        <f t="shared" ref="CW71:CW85" si="345">IF(AK71&gt;=10,2,0)</f>
        <v>2</v>
      </c>
      <c r="CX71" s="86">
        <f t="shared" ref="CX71:CX85" si="346">IF(AL71&gt;=10,2,0)</f>
        <v>2</v>
      </c>
      <c r="CY71" s="86">
        <f t="shared" ref="CY71:CY85" si="347">IF(AM71&gt;=10,4,0)</f>
        <v>4</v>
      </c>
    </row>
    <row r="72" spans="1:103" s="3" customFormat="1" ht="18">
      <c r="A72" s="60"/>
      <c r="B72" s="103" t="s">
        <v>4</v>
      </c>
      <c r="C72" s="104"/>
      <c r="D72" s="105"/>
      <c r="E72" s="61">
        <v>8</v>
      </c>
      <c r="F72" s="62"/>
      <c r="G72" s="63">
        <v>4</v>
      </c>
      <c r="H72" s="63">
        <v>4</v>
      </c>
      <c r="I72" s="61">
        <v>14</v>
      </c>
      <c r="J72" s="62"/>
      <c r="K72" s="63">
        <v>4</v>
      </c>
      <c r="L72" s="63">
        <v>3</v>
      </c>
      <c r="M72" s="63">
        <v>4</v>
      </c>
      <c r="N72" s="63">
        <v>3</v>
      </c>
      <c r="O72" s="64">
        <v>8</v>
      </c>
      <c r="P72" s="62"/>
      <c r="Q72" s="63">
        <v>2</v>
      </c>
      <c r="R72" s="63">
        <v>2</v>
      </c>
      <c r="S72" s="65">
        <v>2</v>
      </c>
      <c r="T72" s="63">
        <v>2</v>
      </c>
      <c r="U72" s="66"/>
      <c r="V72" s="67"/>
      <c r="W72" s="68">
        <v>8</v>
      </c>
      <c r="X72" s="69"/>
      <c r="Y72" s="66">
        <v>4</v>
      </c>
      <c r="Z72" s="66">
        <v>4</v>
      </c>
      <c r="AA72" s="70">
        <v>10</v>
      </c>
      <c r="AB72" s="71"/>
      <c r="AC72" s="66">
        <v>3</v>
      </c>
      <c r="AD72" s="66">
        <v>2</v>
      </c>
      <c r="AE72" s="66">
        <v>2</v>
      </c>
      <c r="AF72" s="66">
        <v>3</v>
      </c>
      <c r="AG72" s="70">
        <v>12</v>
      </c>
      <c r="AH72" s="71"/>
      <c r="AI72" s="66">
        <v>2</v>
      </c>
      <c r="AJ72" s="66">
        <v>2</v>
      </c>
      <c r="AK72" s="66">
        <v>2</v>
      </c>
      <c r="AL72" s="66">
        <v>2</v>
      </c>
      <c r="AM72" s="66">
        <v>4</v>
      </c>
      <c r="AN72" s="72"/>
      <c r="AO72" s="73"/>
      <c r="AP72" s="57"/>
      <c r="AQ72" s="57"/>
      <c r="AR72" s="57"/>
      <c r="AS72" s="57"/>
      <c r="AT72" s="57"/>
      <c r="AU72" s="57"/>
    </row>
    <row r="73" spans="1:103" s="8" customFormat="1" ht="88.5">
      <c r="A73" s="4" t="s">
        <v>5</v>
      </c>
      <c r="B73" s="4" t="s">
        <v>6</v>
      </c>
      <c r="C73" s="4" t="s">
        <v>7</v>
      </c>
      <c r="D73" s="4" t="s">
        <v>8</v>
      </c>
      <c r="E73" s="44" t="s">
        <v>9</v>
      </c>
      <c r="F73" s="6" t="s">
        <v>10</v>
      </c>
      <c r="G73" s="4" t="s">
        <v>11</v>
      </c>
      <c r="H73" s="4" t="s">
        <v>12</v>
      </c>
      <c r="I73" s="44" t="s">
        <v>13</v>
      </c>
      <c r="J73" s="6" t="s">
        <v>14</v>
      </c>
      <c r="K73" s="4" t="s">
        <v>15</v>
      </c>
      <c r="L73" s="4" t="s">
        <v>16</v>
      </c>
      <c r="M73" s="4" t="s">
        <v>17</v>
      </c>
      <c r="N73" s="4" t="s">
        <v>18</v>
      </c>
      <c r="O73" s="5" t="s">
        <v>19</v>
      </c>
      <c r="P73" s="6" t="s">
        <v>20</v>
      </c>
      <c r="Q73" s="4" t="s">
        <v>21</v>
      </c>
      <c r="R73" s="4" t="s">
        <v>22</v>
      </c>
      <c r="S73" s="4" t="s">
        <v>23</v>
      </c>
      <c r="T73" s="4" t="s">
        <v>24</v>
      </c>
      <c r="U73" s="55" t="s">
        <v>25</v>
      </c>
      <c r="V73" s="48" t="s">
        <v>26</v>
      </c>
      <c r="W73" s="44" t="s">
        <v>249</v>
      </c>
      <c r="X73" s="6" t="s">
        <v>271</v>
      </c>
      <c r="Y73" s="4" t="s">
        <v>250</v>
      </c>
      <c r="Z73" s="4" t="s">
        <v>251</v>
      </c>
      <c r="AA73" s="44" t="s">
        <v>252</v>
      </c>
      <c r="AB73" s="6" t="s">
        <v>272</v>
      </c>
      <c r="AC73" s="4" t="s">
        <v>253</v>
      </c>
      <c r="AD73" s="4" t="s">
        <v>254</v>
      </c>
      <c r="AE73" s="4" t="s">
        <v>255</v>
      </c>
      <c r="AF73" s="4" t="s">
        <v>256</v>
      </c>
      <c r="AG73" s="44" t="s">
        <v>257</v>
      </c>
      <c r="AH73" s="6" t="s">
        <v>273</v>
      </c>
      <c r="AI73" s="4" t="s">
        <v>258</v>
      </c>
      <c r="AJ73" s="4" t="s">
        <v>259</v>
      </c>
      <c r="AK73" s="4" t="s">
        <v>260</v>
      </c>
      <c r="AL73" s="4" t="s">
        <v>261</v>
      </c>
      <c r="AM73" s="4" t="s">
        <v>262</v>
      </c>
      <c r="AN73" s="55" t="s">
        <v>263</v>
      </c>
      <c r="AO73" s="47" t="s">
        <v>264</v>
      </c>
      <c r="AP73" s="7" t="s">
        <v>265</v>
      </c>
      <c r="AQ73" s="50" t="s">
        <v>266</v>
      </c>
      <c r="AR73" s="4" t="s">
        <v>267</v>
      </c>
      <c r="AS73" s="53" t="s">
        <v>269</v>
      </c>
      <c r="AT73" s="53"/>
      <c r="AU73" s="56" t="s">
        <v>270</v>
      </c>
      <c r="AV73" s="78" t="s">
        <v>276</v>
      </c>
      <c r="AW73" s="78" t="s">
        <v>277</v>
      </c>
      <c r="AX73" s="78" t="s">
        <v>278</v>
      </c>
      <c r="AY73" s="78" t="s">
        <v>279</v>
      </c>
      <c r="AZ73" s="79" t="s">
        <v>280</v>
      </c>
      <c r="BA73" s="80" t="s">
        <v>281</v>
      </c>
      <c r="BB73" s="80" t="s">
        <v>282</v>
      </c>
      <c r="BC73" s="80" t="s">
        <v>283</v>
      </c>
      <c r="BD73" s="80" t="s">
        <v>284</v>
      </c>
      <c r="BE73" s="78" t="s">
        <v>285</v>
      </c>
      <c r="BF73" s="78" t="s">
        <v>286</v>
      </c>
      <c r="BG73" s="78" t="s">
        <v>287</v>
      </c>
      <c r="BH73" s="78" t="s">
        <v>288</v>
      </c>
      <c r="BI73" s="78" t="s">
        <v>289</v>
      </c>
      <c r="BJ73" s="81" t="s">
        <v>290</v>
      </c>
      <c r="BK73" s="81" t="s">
        <v>291</v>
      </c>
      <c r="BL73" s="81" t="s">
        <v>292</v>
      </c>
      <c r="BM73" s="81" t="s">
        <v>293</v>
      </c>
      <c r="BN73" s="81" t="s">
        <v>294</v>
      </c>
      <c r="BO73" s="81" t="s">
        <v>295</v>
      </c>
      <c r="BP73" s="81" t="s">
        <v>296</v>
      </c>
      <c r="BQ73" s="81" t="s">
        <v>297</v>
      </c>
      <c r="BR73" s="81" t="s">
        <v>298</v>
      </c>
      <c r="BS73" s="81" t="s">
        <v>299</v>
      </c>
      <c r="BT73" s="81" t="s">
        <v>300</v>
      </c>
      <c r="BU73" s="81" t="s">
        <v>301</v>
      </c>
      <c r="BV73" s="81" t="s">
        <v>302</v>
      </c>
      <c r="BW73" s="81" t="s">
        <v>303</v>
      </c>
      <c r="BX73" s="82" t="s">
        <v>304</v>
      </c>
      <c r="BY73" s="78" t="s">
        <v>305</v>
      </c>
      <c r="BZ73" s="78" t="s">
        <v>306</v>
      </c>
      <c r="CA73" s="78" t="s">
        <v>307</v>
      </c>
      <c r="CB73" s="78" t="s">
        <v>308</v>
      </c>
      <c r="CC73" s="78" t="s">
        <v>309</v>
      </c>
      <c r="CD73" s="78" t="s">
        <v>310</v>
      </c>
      <c r="CE73" s="78" t="s">
        <v>311</v>
      </c>
      <c r="CF73" s="78" t="s">
        <v>312</v>
      </c>
      <c r="CG73" s="78" t="s">
        <v>313</v>
      </c>
      <c r="CH73" s="78" t="s">
        <v>314</v>
      </c>
      <c r="CI73" s="78" t="s">
        <v>315</v>
      </c>
      <c r="CJ73" s="78" t="s">
        <v>316</v>
      </c>
      <c r="CK73" s="78" t="s">
        <v>317</v>
      </c>
      <c r="CL73" s="83" t="s">
        <v>318</v>
      </c>
      <c r="CM73" s="84" t="s">
        <v>319</v>
      </c>
      <c r="CN73" s="84" t="s">
        <v>320</v>
      </c>
      <c r="CO73" s="83" t="s">
        <v>321</v>
      </c>
      <c r="CP73" s="84" t="s">
        <v>322</v>
      </c>
      <c r="CQ73" s="84" t="s">
        <v>323</v>
      </c>
      <c r="CR73" s="84" t="s">
        <v>324</v>
      </c>
      <c r="CS73" s="84" t="s">
        <v>325</v>
      </c>
      <c r="CT73" s="81" t="s">
        <v>326</v>
      </c>
      <c r="CU73" s="81" t="s">
        <v>300</v>
      </c>
      <c r="CV73" s="81" t="s">
        <v>301</v>
      </c>
      <c r="CW73" s="81" t="s">
        <v>302</v>
      </c>
      <c r="CX73" s="81" t="s">
        <v>303</v>
      </c>
      <c r="CY73" s="81" t="s">
        <v>304</v>
      </c>
    </row>
    <row r="74" spans="1:103" s="30" customFormat="1" ht="18.75">
      <c r="A74" s="38">
        <v>63</v>
      </c>
      <c r="B74" s="35" t="s">
        <v>209</v>
      </c>
      <c r="C74" s="35" t="s">
        <v>208</v>
      </c>
      <c r="D74" s="38" t="s">
        <v>52</v>
      </c>
      <c r="E74" s="36">
        <f t="shared" si="284"/>
        <v>10.414999999999999</v>
      </c>
      <c r="F74" s="39">
        <f t="shared" si="285"/>
        <v>8</v>
      </c>
      <c r="G74" s="88">
        <v>10.5</v>
      </c>
      <c r="H74" s="88">
        <v>10.33</v>
      </c>
      <c r="I74" s="45">
        <f t="shared" si="286"/>
        <v>10.071428571428571</v>
      </c>
      <c r="J74" s="39">
        <f t="shared" si="278"/>
        <v>14</v>
      </c>
      <c r="K74" s="89">
        <v>10</v>
      </c>
      <c r="L74" s="89">
        <v>10</v>
      </c>
      <c r="M74" s="89">
        <v>8</v>
      </c>
      <c r="N74" s="89">
        <v>13</v>
      </c>
      <c r="O74" s="36">
        <f t="shared" si="287"/>
        <v>11.4175</v>
      </c>
      <c r="P74" s="40">
        <f t="shared" si="279"/>
        <v>8</v>
      </c>
      <c r="Q74" s="90">
        <v>13</v>
      </c>
      <c r="R74" s="90">
        <v>10</v>
      </c>
      <c r="S74" s="90">
        <v>12.17</v>
      </c>
      <c r="T74" s="90">
        <v>10.5</v>
      </c>
      <c r="U74" s="51">
        <f t="shared" si="288"/>
        <v>30</v>
      </c>
      <c r="V74" s="49">
        <f t="shared" si="289"/>
        <v>10.53</v>
      </c>
      <c r="W74" s="45">
        <f t="shared" si="290"/>
        <v>10</v>
      </c>
      <c r="X74" s="39">
        <f t="shared" si="280"/>
        <v>8</v>
      </c>
      <c r="Y74" s="90">
        <v>9</v>
      </c>
      <c r="Z74" s="90">
        <v>11</v>
      </c>
      <c r="AA74" s="36">
        <f t="shared" si="291"/>
        <v>8.5</v>
      </c>
      <c r="AB74" s="39">
        <f t="shared" si="281"/>
        <v>3</v>
      </c>
      <c r="AC74" s="90">
        <v>8.5</v>
      </c>
      <c r="AD74" s="90">
        <v>5.25</v>
      </c>
      <c r="AE74" s="90">
        <v>8</v>
      </c>
      <c r="AF74" s="90">
        <v>11</v>
      </c>
      <c r="AG74" s="46">
        <f t="shared" si="292"/>
        <v>13.611666666666666</v>
      </c>
      <c r="AH74" s="92">
        <f t="shared" si="282"/>
        <v>12</v>
      </c>
      <c r="AI74" s="90">
        <v>17</v>
      </c>
      <c r="AJ74" s="90">
        <v>13</v>
      </c>
      <c r="AK74" s="90">
        <v>12.67</v>
      </c>
      <c r="AL74" s="90">
        <v>11</v>
      </c>
      <c r="AM74" s="90">
        <v>14</v>
      </c>
      <c r="AN74" s="93">
        <f t="shared" si="293"/>
        <v>30</v>
      </c>
      <c r="AO74" s="43">
        <f t="shared" si="294"/>
        <v>10.95</v>
      </c>
      <c r="AP74" s="51">
        <f t="shared" si="295"/>
        <v>60</v>
      </c>
      <c r="AQ74" s="52">
        <f t="shared" si="296"/>
        <v>10.739999999999998</v>
      </c>
      <c r="AR74" s="40" t="str">
        <f t="shared" si="18"/>
        <v>Admis</v>
      </c>
      <c r="AS74" s="54">
        <f t="shared" si="297"/>
        <v>60</v>
      </c>
      <c r="AT74" s="54">
        <f>120+60</f>
        <v>180</v>
      </c>
      <c r="AU74" s="56"/>
      <c r="AV74" s="85">
        <f t="shared" si="298"/>
        <v>1</v>
      </c>
      <c r="AW74" s="86">
        <f t="shared" si="299"/>
        <v>1</v>
      </c>
      <c r="AX74" s="86">
        <f t="shared" si="300"/>
        <v>1</v>
      </c>
      <c r="AY74" s="86">
        <f t="shared" si="301"/>
        <v>1</v>
      </c>
      <c r="AZ74" s="86">
        <f t="shared" si="302"/>
        <v>1</v>
      </c>
      <c r="BA74" s="86">
        <f t="shared" si="303"/>
        <v>1</v>
      </c>
      <c r="BB74" s="86">
        <f t="shared" si="304"/>
        <v>1</v>
      </c>
      <c r="BC74" s="86">
        <f t="shared" si="305"/>
        <v>1</v>
      </c>
      <c r="BD74" s="86">
        <f t="shared" si="306"/>
        <v>1</v>
      </c>
      <c r="BE74" s="86">
        <f t="shared" si="307"/>
        <v>1</v>
      </c>
      <c r="BF74" s="86">
        <f t="shared" si="308"/>
        <v>1</v>
      </c>
      <c r="BG74" s="86">
        <f t="shared" si="309"/>
        <v>1</v>
      </c>
      <c r="BH74" s="86">
        <f t="shared" si="310"/>
        <v>1</v>
      </c>
      <c r="BI74" s="86">
        <f t="shared" si="311"/>
        <v>1</v>
      </c>
      <c r="BJ74" s="85">
        <f t="shared" si="312"/>
        <v>1</v>
      </c>
      <c r="BK74" s="86">
        <f t="shared" si="313"/>
        <v>1</v>
      </c>
      <c r="BL74" s="86">
        <f t="shared" si="314"/>
        <v>1</v>
      </c>
      <c r="BM74" s="86">
        <f t="shared" si="315"/>
        <v>1</v>
      </c>
      <c r="BN74" s="86">
        <f t="shared" si="316"/>
        <v>1</v>
      </c>
      <c r="BO74" s="86">
        <f t="shared" si="317"/>
        <v>1</v>
      </c>
      <c r="BP74" s="86">
        <f t="shared" si="318"/>
        <v>1</v>
      </c>
      <c r="BQ74" s="86">
        <f t="shared" si="319"/>
        <v>1</v>
      </c>
      <c r="BR74" s="86">
        <f t="shared" si="320"/>
        <v>1</v>
      </c>
      <c r="BS74" s="86">
        <f t="shared" si="321"/>
        <v>1</v>
      </c>
      <c r="BT74" s="86">
        <f t="shared" si="322"/>
        <v>1</v>
      </c>
      <c r="BU74" s="86">
        <f t="shared" si="323"/>
        <v>1</v>
      </c>
      <c r="BV74" s="86">
        <f t="shared" si="324"/>
        <v>1</v>
      </c>
      <c r="BW74" s="86">
        <f t="shared" si="325"/>
        <v>1</v>
      </c>
      <c r="BX74" s="86">
        <f t="shared" si="326"/>
        <v>1</v>
      </c>
      <c r="BY74" s="9"/>
      <c r="BZ74" s="86">
        <f t="shared" si="327"/>
        <v>4</v>
      </c>
      <c r="CA74" s="86">
        <f t="shared" si="328"/>
        <v>4</v>
      </c>
      <c r="CB74" s="9"/>
      <c r="CC74" s="86">
        <f t="shared" si="329"/>
        <v>4</v>
      </c>
      <c r="CD74" s="91">
        <f t="shared" si="330"/>
        <v>0</v>
      </c>
      <c r="CE74" s="86">
        <f t="shared" si="331"/>
        <v>0</v>
      </c>
      <c r="CF74" s="86">
        <f t="shared" si="332"/>
        <v>3</v>
      </c>
      <c r="CG74"/>
      <c r="CH74" s="86">
        <f t="shared" si="333"/>
        <v>2</v>
      </c>
      <c r="CI74" s="86">
        <f t="shared" si="334"/>
        <v>2</v>
      </c>
      <c r="CJ74" s="86">
        <f t="shared" si="335"/>
        <v>2</v>
      </c>
      <c r="CK74" s="86">
        <f t="shared" si="336"/>
        <v>2</v>
      </c>
      <c r="CL74"/>
      <c r="CM74" s="86">
        <f t="shared" si="337"/>
        <v>0</v>
      </c>
      <c r="CN74" s="86">
        <f t="shared" si="338"/>
        <v>4</v>
      </c>
      <c r="CO74"/>
      <c r="CP74" s="86">
        <f t="shared" si="339"/>
        <v>0</v>
      </c>
      <c r="CQ74" s="86">
        <f t="shared" si="340"/>
        <v>0</v>
      </c>
      <c r="CR74" s="86">
        <f t="shared" si="341"/>
        <v>0</v>
      </c>
      <c r="CS74" s="86">
        <f t="shared" si="342"/>
        <v>3</v>
      </c>
      <c r="CT74" s="86"/>
      <c r="CU74" s="86">
        <f t="shared" si="343"/>
        <v>2</v>
      </c>
      <c r="CV74" s="86">
        <f t="shared" si="344"/>
        <v>2</v>
      </c>
      <c r="CW74" s="86">
        <f t="shared" si="345"/>
        <v>2</v>
      </c>
      <c r="CX74" s="86">
        <f t="shared" si="346"/>
        <v>2</v>
      </c>
      <c r="CY74" s="86">
        <f t="shared" si="347"/>
        <v>4</v>
      </c>
    </row>
    <row r="75" spans="1:103" s="30" customFormat="1" ht="18.75">
      <c r="A75" s="38">
        <v>64</v>
      </c>
      <c r="B75" s="35" t="s">
        <v>211</v>
      </c>
      <c r="C75" s="35" t="s">
        <v>210</v>
      </c>
      <c r="D75" s="38" t="s">
        <v>203</v>
      </c>
      <c r="E75" s="36">
        <f t="shared" si="284"/>
        <v>9</v>
      </c>
      <c r="F75" s="39">
        <f t="shared" si="285"/>
        <v>4</v>
      </c>
      <c r="G75" s="88">
        <v>6</v>
      </c>
      <c r="H75" s="88">
        <v>12</v>
      </c>
      <c r="I75" s="45">
        <f t="shared" si="286"/>
        <v>11.071428571428571</v>
      </c>
      <c r="J75" s="39">
        <f t="shared" si="278"/>
        <v>14</v>
      </c>
      <c r="K75" s="89">
        <v>11.5</v>
      </c>
      <c r="L75" s="89">
        <v>12</v>
      </c>
      <c r="M75" s="89">
        <v>8.5</v>
      </c>
      <c r="N75" s="89">
        <v>13</v>
      </c>
      <c r="O75" s="36">
        <f t="shared" si="287"/>
        <v>11.6675</v>
      </c>
      <c r="P75" s="40">
        <f t="shared" si="279"/>
        <v>8</v>
      </c>
      <c r="Q75" s="90">
        <v>13</v>
      </c>
      <c r="R75" s="90">
        <v>12.5</v>
      </c>
      <c r="S75" s="90">
        <v>11.17</v>
      </c>
      <c r="T75" s="90">
        <v>10</v>
      </c>
      <c r="U75" s="51">
        <f t="shared" si="288"/>
        <v>30</v>
      </c>
      <c r="V75" s="49">
        <f t="shared" si="289"/>
        <v>10.68</v>
      </c>
      <c r="W75" s="45">
        <f t="shared" si="290"/>
        <v>12.75</v>
      </c>
      <c r="X75" s="39">
        <f t="shared" si="280"/>
        <v>8</v>
      </c>
      <c r="Y75" s="90">
        <v>10.5</v>
      </c>
      <c r="Z75" s="90">
        <v>15</v>
      </c>
      <c r="AA75" s="36">
        <f t="shared" si="291"/>
        <v>9.65</v>
      </c>
      <c r="AB75" s="39">
        <f t="shared" si="281"/>
        <v>7</v>
      </c>
      <c r="AC75" s="90">
        <v>6</v>
      </c>
      <c r="AD75" s="90">
        <v>12</v>
      </c>
      <c r="AE75" s="90">
        <v>10</v>
      </c>
      <c r="AF75" s="90">
        <v>11.5</v>
      </c>
      <c r="AG75" s="46">
        <f t="shared" si="292"/>
        <v>12.416666666666666</v>
      </c>
      <c r="AH75" s="92">
        <f t="shared" si="282"/>
        <v>12</v>
      </c>
      <c r="AI75" s="90">
        <v>10</v>
      </c>
      <c r="AJ75" s="90">
        <v>11</v>
      </c>
      <c r="AK75" s="90">
        <v>13</v>
      </c>
      <c r="AL75" s="90">
        <v>10.5</v>
      </c>
      <c r="AM75" s="90">
        <v>15</v>
      </c>
      <c r="AN75" s="93">
        <f t="shared" si="293"/>
        <v>30</v>
      </c>
      <c r="AO75" s="43">
        <f t="shared" si="294"/>
        <v>11.59</v>
      </c>
      <c r="AP75" s="51">
        <f t="shared" si="295"/>
        <v>60</v>
      </c>
      <c r="AQ75" s="52">
        <f t="shared" si="296"/>
        <v>11.135</v>
      </c>
      <c r="AR75" s="40" t="str">
        <f t="shared" si="18"/>
        <v>Admis</v>
      </c>
      <c r="AS75" s="54">
        <f t="shared" si="297"/>
        <v>60</v>
      </c>
      <c r="AT75" s="54">
        <f t="shared" ref="AT75:AT85" si="348">120+60</f>
        <v>180</v>
      </c>
      <c r="AU75" s="56"/>
      <c r="AV75" s="85">
        <f t="shared" si="298"/>
        <v>1</v>
      </c>
      <c r="AW75" s="86">
        <f t="shared" si="299"/>
        <v>1</v>
      </c>
      <c r="AX75" s="86">
        <f t="shared" si="300"/>
        <v>1</v>
      </c>
      <c r="AY75" s="86">
        <f t="shared" si="301"/>
        <v>1</v>
      </c>
      <c r="AZ75" s="86">
        <f t="shared" si="302"/>
        <v>1</v>
      </c>
      <c r="BA75" s="86">
        <f t="shared" si="303"/>
        <v>1</v>
      </c>
      <c r="BB75" s="86">
        <f t="shared" si="304"/>
        <v>1</v>
      </c>
      <c r="BC75" s="86">
        <f t="shared" si="305"/>
        <v>1</v>
      </c>
      <c r="BD75" s="86">
        <f t="shared" si="306"/>
        <v>1</v>
      </c>
      <c r="BE75" s="86">
        <f t="shared" si="307"/>
        <v>1</v>
      </c>
      <c r="BF75" s="86">
        <f t="shared" si="308"/>
        <v>1</v>
      </c>
      <c r="BG75" s="86">
        <f t="shared" si="309"/>
        <v>1</v>
      </c>
      <c r="BH75" s="86">
        <f t="shared" si="310"/>
        <v>1</v>
      </c>
      <c r="BI75" s="86">
        <f t="shared" si="311"/>
        <v>1</v>
      </c>
      <c r="BJ75" s="85">
        <f t="shared" si="312"/>
        <v>1</v>
      </c>
      <c r="BK75" s="86">
        <f t="shared" si="313"/>
        <v>1</v>
      </c>
      <c r="BL75" s="86">
        <f t="shared" si="314"/>
        <v>1</v>
      </c>
      <c r="BM75" s="86">
        <f t="shared" si="315"/>
        <v>1</v>
      </c>
      <c r="BN75" s="86">
        <f t="shared" si="316"/>
        <v>1</v>
      </c>
      <c r="BO75" s="86">
        <f t="shared" si="317"/>
        <v>1</v>
      </c>
      <c r="BP75" s="86">
        <f t="shared" si="318"/>
        <v>1</v>
      </c>
      <c r="BQ75" s="86">
        <f t="shared" si="319"/>
        <v>1</v>
      </c>
      <c r="BR75" s="86">
        <f t="shared" si="320"/>
        <v>1</v>
      </c>
      <c r="BS75" s="86">
        <f t="shared" si="321"/>
        <v>1</v>
      </c>
      <c r="BT75" s="86">
        <f t="shared" si="322"/>
        <v>1</v>
      </c>
      <c r="BU75" s="86">
        <f t="shared" si="323"/>
        <v>1</v>
      </c>
      <c r="BV75" s="86">
        <f t="shared" si="324"/>
        <v>1</v>
      </c>
      <c r="BW75" s="86">
        <f t="shared" si="325"/>
        <v>1</v>
      </c>
      <c r="BX75" s="86">
        <f t="shared" si="326"/>
        <v>1</v>
      </c>
      <c r="BY75" s="9"/>
      <c r="BZ75" s="86">
        <f t="shared" si="327"/>
        <v>0</v>
      </c>
      <c r="CA75" s="86">
        <f t="shared" si="328"/>
        <v>4</v>
      </c>
      <c r="CB75" s="9"/>
      <c r="CC75" s="86">
        <f t="shared" si="329"/>
        <v>4</v>
      </c>
      <c r="CD75" s="91">
        <f t="shared" si="330"/>
        <v>3</v>
      </c>
      <c r="CE75" s="86">
        <f t="shared" si="331"/>
        <v>0</v>
      </c>
      <c r="CF75" s="86">
        <f t="shared" si="332"/>
        <v>3</v>
      </c>
      <c r="CG75"/>
      <c r="CH75" s="86">
        <f t="shared" si="333"/>
        <v>2</v>
      </c>
      <c r="CI75" s="86">
        <f t="shared" si="334"/>
        <v>2</v>
      </c>
      <c r="CJ75" s="86">
        <f t="shared" si="335"/>
        <v>2</v>
      </c>
      <c r="CK75" s="86">
        <f t="shared" si="336"/>
        <v>2</v>
      </c>
      <c r="CL75"/>
      <c r="CM75" s="86">
        <f t="shared" si="337"/>
        <v>4</v>
      </c>
      <c r="CN75" s="86">
        <f t="shared" si="338"/>
        <v>4</v>
      </c>
      <c r="CO75"/>
      <c r="CP75" s="86">
        <f t="shared" si="339"/>
        <v>0</v>
      </c>
      <c r="CQ75" s="86">
        <f t="shared" si="340"/>
        <v>2</v>
      </c>
      <c r="CR75" s="86">
        <f t="shared" si="341"/>
        <v>2</v>
      </c>
      <c r="CS75" s="86">
        <f t="shared" si="342"/>
        <v>3</v>
      </c>
      <c r="CT75" s="86"/>
      <c r="CU75" s="86">
        <f t="shared" si="343"/>
        <v>2</v>
      </c>
      <c r="CV75" s="86">
        <f t="shared" si="344"/>
        <v>2</v>
      </c>
      <c r="CW75" s="86">
        <f t="shared" si="345"/>
        <v>2</v>
      </c>
      <c r="CX75" s="86">
        <f t="shared" si="346"/>
        <v>2</v>
      </c>
      <c r="CY75" s="86">
        <f t="shared" si="347"/>
        <v>4</v>
      </c>
    </row>
    <row r="76" spans="1:103" s="30" customFormat="1" ht="18.75">
      <c r="A76" s="38">
        <v>65</v>
      </c>
      <c r="B76" s="35" t="s">
        <v>212</v>
      </c>
      <c r="C76" s="35" t="s">
        <v>56</v>
      </c>
      <c r="D76" s="38" t="s">
        <v>77</v>
      </c>
      <c r="E76" s="36">
        <f t="shared" si="284"/>
        <v>8.75</v>
      </c>
      <c r="F76" s="39">
        <f t="shared" si="285"/>
        <v>4</v>
      </c>
      <c r="G76" s="88">
        <v>7.5</v>
      </c>
      <c r="H76" s="88">
        <v>10</v>
      </c>
      <c r="I76" s="45">
        <f t="shared" si="286"/>
        <v>9.6785714285714288</v>
      </c>
      <c r="J76" s="39">
        <f t="shared" si="278"/>
        <v>6</v>
      </c>
      <c r="K76" s="89">
        <v>9.5</v>
      </c>
      <c r="L76" s="89">
        <v>10</v>
      </c>
      <c r="M76" s="89">
        <v>9</v>
      </c>
      <c r="N76" s="89">
        <v>10.5</v>
      </c>
      <c r="O76" s="36">
        <f t="shared" si="287"/>
        <v>12.1675</v>
      </c>
      <c r="P76" s="40">
        <f t="shared" si="279"/>
        <v>8</v>
      </c>
      <c r="Q76" s="90">
        <v>16</v>
      </c>
      <c r="R76" s="90">
        <v>10.5</v>
      </c>
      <c r="S76" s="90">
        <v>11.67</v>
      </c>
      <c r="T76" s="90">
        <v>10.5</v>
      </c>
      <c r="U76" s="51">
        <f t="shared" si="288"/>
        <v>30</v>
      </c>
      <c r="V76" s="49">
        <f t="shared" si="289"/>
        <v>10.1</v>
      </c>
      <c r="W76" s="45">
        <f t="shared" si="290"/>
        <v>7.25</v>
      </c>
      <c r="X76" s="39">
        <f t="shared" si="280"/>
        <v>0</v>
      </c>
      <c r="Y76" s="90">
        <v>5.5</v>
      </c>
      <c r="Z76" s="90">
        <v>9</v>
      </c>
      <c r="AA76" s="36">
        <f t="shared" si="291"/>
        <v>9.35</v>
      </c>
      <c r="AB76" s="39">
        <f t="shared" si="281"/>
        <v>5</v>
      </c>
      <c r="AC76" s="90">
        <v>8</v>
      </c>
      <c r="AD76" s="90">
        <v>7</v>
      </c>
      <c r="AE76" s="90">
        <v>10.5</v>
      </c>
      <c r="AF76" s="90">
        <v>11.5</v>
      </c>
      <c r="AG76" s="46">
        <f t="shared" si="292"/>
        <v>12.32</v>
      </c>
      <c r="AH76" s="92">
        <f t="shared" si="282"/>
        <v>12</v>
      </c>
      <c r="AI76" s="90">
        <v>12.25</v>
      </c>
      <c r="AJ76" s="90">
        <v>10</v>
      </c>
      <c r="AK76" s="90">
        <v>10.67</v>
      </c>
      <c r="AL76" s="90">
        <v>13</v>
      </c>
      <c r="AM76" s="90">
        <v>14</v>
      </c>
      <c r="AN76" s="93">
        <f t="shared" si="293"/>
        <v>17</v>
      </c>
      <c r="AO76" s="43">
        <f t="shared" si="294"/>
        <v>9.98</v>
      </c>
      <c r="AP76" s="51">
        <f t="shared" si="295"/>
        <v>60</v>
      </c>
      <c r="AQ76" s="52">
        <f t="shared" si="296"/>
        <v>10.039999999999999</v>
      </c>
      <c r="AR76" s="40" t="str">
        <f t="shared" si="18"/>
        <v>Admis</v>
      </c>
      <c r="AS76" s="54">
        <f t="shared" si="297"/>
        <v>60</v>
      </c>
      <c r="AT76" s="54">
        <f t="shared" si="348"/>
        <v>180</v>
      </c>
      <c r="AU76" s="56"/>
      <c r="AV76" s="85">
        <f t="shared" si="298"/>
        <v>1</v>
      </c>
      <c r="AW76" s="86">
        <f t="shared" si="299"/>
        <v>1</v>
      </c>
      <c r="AX76" s="86">
        <f t="shared" si="300"/>
        <v>1</v>
      </c>
      <c r="AY76" s="86">
        <f t="shared" si="301"/>
        <v>1</v>
      </c>
      <c r="AZ76" s="86">
        <f t="shared" si="302"/>
        <v>1</v>
      </c>
      <c r="BA76" s="86">
        <f t="shared" si="303"/>
        <v>1</v>
      </c>
      <c r="BB76" s="86">
        <f t="shared" si="304"/>
        <v>1</v>
      </c>
      <c r="BC76" s="86">
        <f t="shared" si="305"/>
        <v>1</v>
      </c>
      <c r="BD76" s="86">
        <f t="shared" si="306"/>
        <v>1</v>
      </c>
      <c r="BE76" s="86">
        <f t="shared" si="307"/>
        <v>1</v>
      </c>
      <c r="BF76" s="86">
        <f t="shared" si="308"/>
        <v>1</v>
      </c>
      <c r="BG76" s="86">
        <f t="shared" si="309"/>
        <v>1</v>
      </c>
      <c r="BH76" s="86">
        <f t="shared" si="310"/>
        <v>1</v>
      </c>
      <c r="BI76" s="86">
        <f t="shared" si="311"/>
        <v>1</v>
      </c>
      <c r="BJ76" s="85">
        <f t="shared" si="312"/>
        <v>1</v>
      </c>
      <c r="BK76" s="86">
        <f t="shared" si="313"/>
        <v>1</v>
      </c>
      <c r="BL76" s="86">
        <f t="shared" si="314"/>
        <v>1</v>
      </c>
      <c r="BM76" s="86">
        <f t="shared" si="315"/>
        <v>1</v>
      </c>
      <c r="BN76" s="86">
        <f t="shared" si="316"/>
        <v>1</v>
      </c>
      <c r="BO76" s="86">
        <f t="shared" si="317"/>
        <v>1</v>
      </c>
      <c r="BP76" s="86">
        <f t="shared" si="318"/>
        <v>1</v>
      </c>
      <c r="BQ76" s="86">
        <f t="shared" si="319"/>
        <v>1</v>
      </c>
      <c r="BR76" s="86">
        <f t="shared" si="320"/>
        <v>1</v>
      </c>
      <c r="BS76" s="86">
        <f t="shared" si="321"/>
        <v>1</v>
      </c>
      <c r="BT76" s="86">
        <f t="shared" si="322"/>
        <v>1</v>
      </c>
      <c r="BU76" s="86">
        <f t="shared" si="323"/>
        <v>1</v>
      </c>
      <c r="BV76" s="86">
        <f t="shared" si="324"/>
        <v>1</v>
      </c>
      <c r="BW76" s="86">
        <f t="shared" si="325"/>
        <v>1</v>
      </c>
      <c r="BX76" s="86">
        <f t="shared" si="326"/>
        <v>1</v>
      </c>
      <c r="BY76" s="9"/>
      <c r="BZ76" s="86">
        <f t="shared" si="327"/>
        <v>0</v>
      </c>
      <c r="CA76" s="86">
        <f t="shared" si="328"/>
        <v>4</v>
      </c>
      <c r="CB76" s="9"/>
      <c r="CC76" s="86">
        <f t="shared" si="329"/>
        <v>0</v>
      </c>
      <c r="CD76" s="91">
        <f t="shared" si="330"/>
        <v>0</v>
      </c>
      <c r="CE76" s="86">
        <f t="shared" si="331"/>
        <v>0</v>
      </c>
      <c r="CF76" s="86">
        <f t="shared" si="332"/>
        <v>3</v>
      </c>
      <c r="CG76"/>
      <c r="CH76" s="86">
        <f t="shared" si="333"/>
        <v>2</v>
      </c>
      <c r="CI76" s="86">
        <f t="shared" si="334"/>
        <v>2</v>
      </c>
      <c r="CJ76" s="86">
        <f t="shared" si="335"/>
        <v>2</v>
      </c>
      <c r="CK76" s="86">
        <f t="shared" si="336"/>
        <v>2</v>
      </c>
      <c r="CL76"/>
      <c r="CM76" s="86">
        <f t="shared" si="337"/>
        <v>0</v>
      </c>
      <c r="CN76" s="86">
        <f t="shared" si="338"/>
        <v>0</v>
      </c>
      <c r="CO76"/>
      <c r="CP76" s="86">
        <f t="shared" si="339"/>
        <v>0</v>
      </c>
      <c r="CQ76" s="86">
        <f t="shared" si="340"/>
        <v>0</v>
      </c>
      <c r="CR76" s="86">
        <f t="shared" si="341"/>
        <v>2</v>
      </c>
      <c r="CS76" s="86">
        <f t="shared" si="342"/>
        <v>3</v>
      </c>
      <c r="CT76" s="86"/>
      <c r="CU76" s="86">
        <f t="shared" si="343"/>
        <v>2</v>
      </c>
      <c r="CV76" s="86">
        <f t="shared" si="344"/>
        <v>2</v>
      </c>
      <c r="CW76" s="86">
        <f t="shared" si="345"/>
        <v>2</v>
      </c>
      <c r="CX76" s="86">
        <f t="shared" si="346"/>
        <v>2</v>
      </c>
      <c r="CY76" s="86">
        <f t="shared" si="347"/>
        <v>4</v>
      </c>
    </row>
    <row r="77" spans="1:103" s="30" customFormat="1" ht="18.75">
      <c r="A77" s="38">
        <v>66</v>
      </c>
      <c r="B77" s="35" t="s">
        <v>213</v>
      </c>
      <c r="C77" s="35" t="s">
        <v>56</v>
      </c>
      <c r="D77" s="38" t="s">
        <v>40</v>
      </c>
      <c r="E77" s="36">
        <f t="shared" si="284"/>
        <v>8.75</v>
      </c>
      <c r="F77" s="39">
        <f t="shared" si="285"/>
        <v>4</v>
      </c>
      <c r="G77" s="88">
        <v>7.5</v>
      </c>
      <c r="H77" s="88">
        <v>10</v>
      </c>
      <c r="I77" s="45">
        <f t="shared" si="286"/>
        <v>10.357142857142858</v>
      </c>
      <c r="J77" s="39">
        <f t="shared" si="278"/>
        <v>14</v>
      </c>
      <c r="K77" s="89">
        <v>9.5</v>
      </c>
      <c r="L77" s="89">
        <v>11</v>
      </c>
      <c r="M77" s="89">
        <v>8</v>
      </c>
      <c r="N77" s="89">
        <v>14</v>
      </c>
      <c r="O77" s="36">
        <f t="shared" si="287"/>
        <v>11.0425</v>
      </c>
      <c r="P77" s="40">
        <f t="shared" si="279"/>
        <v>8</v>
      </c>
      <c r="Q77" s="90">
        <v>12</v>
      </c>
      <c r="R77" s="90">
        <v>10.5</v>
      </c>
      <c r="S77" s="90">
        <v>11.67</v>
      </c>
      <c r="T77" s="90">
        <v>10</v>
      </c>
      <c r="U77" s="51">
        <f t="shared" si="288"/>
        <v>30</v>
      </c>
      <c r="V77" s="49">
        <f t="shared" si="289"/>
        <v>10.119999999999999</v>
      </c>
      <c r="W77" s="45">
        <f t="shared" si="290"/>
        <v>10.75</v>
      </c>
      <c r="X77" s="39">
        <f t="shared" si="280"/>
        <v>8</v>
      </c>
      <c r="Y77" s="90">
        <v>8.5</v>
      </c>
      <c r="Z77" s="90">
        <v>13</v>
      </c>
      <c r="AA77" s="36">
        <f t="shared" si="291"/>
        <v>9.5500000000000007</v>
      </c>
      <c r="AB77" s="39">
        <f t="shared" si="281"/>
        <v>5</v>
      </c>
      <c r="AC77" s="90">
        <v>6</v>
      </c>
      <c r="AD77" s="90">
        <v>9</v>
      </c>
      <c r="AE77" s="90">
        <v>12.5</v>
      </c>
      <c r="AF77" s="90">
        <v>11.5</v>
      </c>
      <c r="AG77" s="46">
        <f t="shared" si="292"/>
        <v>11.638333333333334</v>
      </c>
      <c r="AH77" s="92">
        <f t="shared" si="282"/>
        <v>12</v>
      </c>
      <c r="AI77" s="90">
        <v>10</v>
      </c>
      <c r="AJ77" s="90">
        <v>6</v>
      </c>
      <c r="AK77" s="90">
        <v>12.33</v>
      </c>
      <c r="AL77" s="90">
        <v>11.5</v>
      </c>
      <c r="AM77" s="90">
        <v>15</v>
      </c>
      <c r="AN77" s="93">
        <f t="shared" si="293"/>
        <v>30</v>
      </c>
      <c r="AO77" s="43">
        <f t="shared" si="294"/>
        <v>10.709999999999999</v>
      </c>
      <c r="AP77" s="51">
        <f t="shared" si="295"/>
        <v>60</v>
      </c>
      <c r="AQ77" s="52">
        <f t="shared" si="296"/>
        <v>10.414999999999999</v>
      </c>
      <c r="AR77" s="40" t="str">
        <f t="shared" ref="AR77:AR85" si="349">IF(AQ77=0,"Abandon",IF(AQ77&gt;=10,"Admis","Ajourné(e)"))</f>
        <v>Admis</v>
      </c>
      <c r="AS77" s="54">
        <f t="shared" si="297"/>
        <v>60</v>
      </c>
      <c r="AT77" s="54">
        <f t="shared" si="348"/>
        <v>180</v>
      </c>
      <c r="AU77" s="56"/>
      <c r="AV77" s="85">
        <f t="shared" si="298"/>
        <v>1</v>
      </c>
      <c r="AW77" s="86">
        <f t="shared" si="299"/>
        <v>1</v>
      </c>
      <c r="AX77" s="86">
        <f t="shared" si="300"/>
        <v>1</v>
      </c>
      <c r="AY77" s="86">
        <f t="shared" si="301"/>
        <v>1</v>
      </c>
      <c r="AZ77" s="86">
        <f t="shared" si="302"/>
        <v>1</v>
      </c>
      <c r="BA77" s="86">
        <f t="shared" si="303"/>
        <v>1</v>
      </c>
      <c r="BB77" s="86">
        <f t="shared" si="304"/>
        <v>1</v>
      </c>
      <c r="BC77" s="86">
        <f t="shared" si="305"/>
        <v>1</v>
      </c>
      <c r="BD77" s="86">
        <f t="shared" si="306"/>
        <v>1</v>
      </c>
      <c r="BE77" s="86">
        <f t="shared" si="307"/>
        <v>1</v>
      </c>
      <c r="BF77" s="86">
        <f t="shared" si="308"/>
        <v>1</v>
      </c>
      <c r="BG77" s="86">
        <f t="shared" si="309"/>
        <v>1</v>
      </c>
      <c r="BH77" s="86">
        <f t="shared" si="310"/>
        <v>1</v>
      </c>
      <c r="BI77" s="86">
        <f t="shared" si="311"/>
        <v>1</v>
      </c>
      <c r="BJ77" s="85">
        <f t="shared" si="312"/>
        <v>1</v>
      </c>
      <c r="BK77" s="86">
        <f t="shared" si="313"/>
        <v>1</v>
      </c>
      <c r="BL77" s="86">
        <f t="shared" si="314"/>
        <v>1</v>
      </c>
      <c r="BM77" s="86">
        <f t="shared" si="315"/>
        <v>1</v>
      </c>
      <c r="BN77" s="86">
        <f t="shared" si="316"/>
        <v>1</v>
      </c>
      <c r="BO77" s="86">
        <f t="shared" si="317"/>
        <v>1</v>
      </c>
      <c r="BP77" s="86">
        <f t="shared" si="318"/>
        <v>1</v>
      </c>
      <c r="BQ77" s="86">
        <f t="shared" si="319"/>
        <v>1</v>
      </c>
      <c r="BR77" s="86">
        <f t="shared" si="320"/>
        <v>1</v>
      </c>
      <c r="BS77" s="86">
        <f t="shared" si="321"/>
        <v>1</v>
      </c>
      <c r="BT77" s="86">
        <f t="shared" si="322"/>
        <v>1</v>
      </c>
      <c r="BU77" s="86">
        <f t="shared" si="323"/>
        <v>1</v>
      </c>
      <c r="BV77" s="86">
        <f t="shared" si="324"/>
        <v>1</v>
      </c>
      <c r="BW77" s="86">
        <f t="shared" si="325"/>
        <v>1</v>
      </c>
      <c r="BX77" s="86">
        <f t="shared" si="326"/>
        <v>1</v>
      </c>
      <c r="BY77" s="9"/>
      <c r="BZ77" s="86">
        <f t="shared" si="327"/>
        <v>0</v>
      </c>
      <c r="CA77" s="86">
        <f t="shared" si="328"/>
        <v>4</v>
      </c>
      <c r="CB77" s="9"/>
      <c r="CC77" s="86">
        <f t="shared" si="329"/>
        <v>0</v>
      </c>
      <c r="CD77" s="91">
        <f t="shared" si="330"/>
        <v>0</v>
      </c>
      <c r="CE77" s="86">
        <f t="shared" si="331"/>
        <v>0</v>
      </c>
      <c r="CF77" s="86">
        <f t="shared" si="332"/>
        <v>3</v>
      </c>
      <c r="CG77"/>
      <c r="CH77" s="86">
        <f t="shared" si="333"/>
        <v>2</v>
      </c>
      <c r="CI77" s="86">
        <f t="shared" si="334"/>
        <v>2</v>
      </c>
      <c r="CJ77" s="86">
        <f t="shared" si="335"/>
        <v>2</v>
      </c>
      <c r="CK77" s="86">
        <f t="shared" si="336"/>
        <v>2</v>
      </c>
      <c r="CL77"/>
      <c r="CM77" s="86">
        <f t="shared" si="337"/>
        <v>0</v>
      </c>
      <c r="CN77" s="86">
        <f t="shared" si="338"/>
        <v>4</v>
      </c>
      <c r="CO77"/>
      <c r="CP77" s="86">
        <f t="shared" si="339"/>
        <v>0</v>
      </c>
      <c r="CQ77" s="86">
        <f t="shared" si="340"/>
        <v>0</v>
      </c>
      <c r="CR77" s="86">
        <f t="shared" si="341"/>
        <v>2</v>
      </c>
      <c r="CS77" s="86">
        <f t="shared" si="342"/>
        <v>3</v>
      </c>
      <c r="CT77" s="86"/>
      <c r="CU77" s="86">
        <f t="shared" si="343"/>
        <v>2</v>
      </c>
      <c r="CV77" s="86">
        <f t="shared" si="344"/>
        <v>0</v>
      </c>
      <c r="CW77" s="86">
        <f t="shared" si="345"/>
        <v>2</v>
      </c>
      <c r="CX77" s="86">
        <f t="shared" si="346"/>
        <v>2</v>
      </c>
      <c r="CY77" s="86">
        <f t="shared" si="347"/>
        <v>4</v>
      </c>
    </row>
    <row r="78" spans="1:103" s="30" customFormat="1" ht="18.75">
      <c r="A78" s="38">
        <v>67</v>
      </c>
      <c r="B78" s="35" t="s">
        <v>214</v>
      </c>
      <c r="C78" s="35" t="s">
        <v>215</v>
      </c>
      <c r="D78" s="38" t="s">
        <v>216</v>
      </c>
      <c r="E78" s="36">
        <f t="shared" si="284"/>
        <v>11.164999999999999</v>
      </c>
      <c r="F78" s="39">
        <f t="shared" si="285"/>
        <v>8</v>
      </c>
      <c r="G78" s="88">
        <v>12</v>
      </c>
      <c r="H78" s="88">
        <v>10.33</v>
      </c>
      <c r="I78" s="45">
        <f t="shared" si="286"/>
        <v>9.5714285714285712</v>
      </c>
      <c r="J78" s="39">
        <f t="shared" si="278"/>
        <v>7</v>
      </c>
      <c r="K78" s="89">
        <v>8</v>
      </c>
      <c r="L78" s="89">
        <v>11</v>
      </c>
      <c r="M78" s="89">
        <v>10.5</v>
      </c>
      <c r="N78" s="89">
        <v>9</v>
      </c>
      <c r="O78" s="36">
        <f t="shared" si="287"/>
        <v>10.2925</v>
      </c>
      <c r="P78" s="40">
        <f t="shared" si="279"/>
        <v>8</v>
      </c>
      <c r="Q78" s="90">
        <v>10</v>
      </c>
      <c r="R78" s="90">
        <v>10</v>
      </c>
      <c r="S78" s="90">
        <v>10.67</v>
      </c>
      <c r="T78" s="90">
        <v>10.5</v>
      </c>
      <c r="U78" s="51">
        <f t="shared" si="288"/>
        <v>30</v>
      </c>
      <c r="V78" s="49">
        <f t="shared" si="289"/>
        <v>10.19</v>
      </c>
      <c r="W78" s="45">
        <f t="shared" si="290"/>
        <v>8.75</v>
      </c>
      <c r="X78" s="39">
        <f t="shared" si="280"/>
        <v>0</v>
      </c>
      <c r="Y78" s="90">
        <v>8.5</v>
      </c>
      <c r="Z78" s="90">
        <v>9</v>
      </c>
      <c r="AA78" s="36">
        <f t="shared" si="291"/>
        <v>9.6</v>
      </c>
      <c r="AB78" s="39">
        <f t="shared" si="281"/>
        <v>7</v>
      </c>
      <c r="AC78" s="90">
        <v>8</v>
      </c>
      <c r="AD78" s="90">
        <v>11</v>
      </c>
      <c r="AE78" s="90">
        <v>10</v>
      </c>
      <c r="AF78" s="90">
        <v>10</v>
      </c>
      <c r="AG78" s="46">
        <f t="shared" si="292"/>
        <v>11.721666666666666</v>
      </c>
      <c r="AH78" s="92">
        <f t="shared" si="282"/>
        <v>12</v>
      </c>
      <c r="AI78" s="90">
        <v>7</v>
      </c>
      <c r="AJ78" s="90">
        <v>11</v>
      </c>
      <c r="AK78" s="90">
        <v>11.33</v>
      </c>
      <c r="AL78" s="90">
        <v>13</v>
      </c>
      <c r="AM78" s="90">
        <v>14</v>
      </c>
      <c r="AN78" s="93">
        <f t="shared" si="293"/>
        <v>30</v>
      </c>
      <c r="AO78" s="43">
        <f t="shared" si="294"/>
        <v>10.23</v>
      </c>
      <c r="AP78" s="51">
        <f t="shared" si="295"/>
        <v>60</v>
      </c>
      <c r="AQ78" s="52">
        <f t="shared" si="296"/>
        <v>10.210000000000001</v>
      </c>
      <c r="AR78" s="40" t="str">
        <f t="shared" si="349"/>
        <v>Admis</v>
      </c>
      <c r="AS78" s="54">
        <f t="shared" si="297"/>
        <v>60</v>
      </c>
      <c r="AT78" s="54">
        <f t="shared" si="348"/>
        <v>180</v>
      </c>
      <c r="AU78" s="56"/>
      <c r="AV78" s="85">
        <f t="shared" si="298"/>
        <v>1</v>
      </c>
      <c r="AW78" s="86">
        <f t="shared" si="299"/>
        <v>1</v>
      </c>
      <c r="AX78" s="86">
        <f t="shared" si="300"/>
        <v>1</v>
      </c>
      <c r="AY78" s="86">
        <f t="shared" si="301"/>
        <v>1</v>
      </c>
      <c r="AZ78" s="86">
        <f t="shared" si="302"/>
        <v>1</v>
      </c>
      <c r="BA78" s="86">
        <f t="shared" si="303"/>
        <v>1</v>
      </c>
      <c r="BB78" s="86">
        <f t="shared" si="304"/>
        <v>1</v>
      </c>
      <c r="BC78" s="86">
        <f t="shared" si="305"/>
        <v>1</v>
      </c>
      <c r="BD78" s="86">
        <f t="shared" si="306"/>
        <v>1</v>
      </c>
      <c r="BE78" s="86">
        <f t="shared" si="307"/>
        <v>1</v>
      </c>
      <c r="BF78" s="86">
        <f t="shared" si="308"/>
        <v>1</v>
      </c>
      <c r="BG78" s="86">
        <f t="shared" si="309"/>
        <v>1</v>
      </c>
      <c r="BH78" s="86">
        <f t="shared" si="310"/>
        <v>1</v>
      </c>
      <c r="BI78" s="86">
        <f t="shared" si="311"/>
        <v>1</v>
      </c>
      <c r="BJ78" s="85">
        <f t="shared" si="312"/>
        <v>1</v>
      </c>
      <c r="BK78" s="86">
        <f t="shared" si="313"/>
        <v>1</v>
      </c>
      <c r="BL78" s="86">
        <f t="shared" si="314"/>
        <v>1</v>
      </c>
      <c r="BM78" s="86">
        <f t="shared" si="315"/>
        <v>1</v>
      </c>
      <c r="BN78" s="86">
        <f t="shared" si="316"/>
        <v>1</v>
      </c>
      <c r="BO78" s="86">
        <f t="shared" si="317"/>
        <v>1</v>
      </c>
      <c r="BP78" s="86">
        <f t="shared" si="318"/>
        <v>1</v>
      </c>
      <c r="BQ78" s="86">
        <f t="shared" si="319"/>
        <v>1</v>
      </c>
      <c r="BR78" s="86">
        <f t="shared" si="320"/>
        <v>1</v>
      </c>
      <c r="BS78" s="86">
        <f t="shared" si="321"/>
        <v>1</v>
      </c>
      <c r="BT78" s="86">
        <f t="shared" si="322"/>
        <v>1</v>
      </c>
      <c r="BU78" s="86">
        <f t="shared" si="323"/>
        <v>1</v>
      </c>
      <c r="BV78" s="86">
        <f t="shared" si="324"/>
        <v>1</v>
      </c>
      <c r="BW78" s="86">
        <f t="shared" si="325"/>
        <v>1</v>
      </c>
      <c r="BX78" s="86">
        <f t="shared" si="326"/>
        <v>1</v>
      </c>
      <c r="BY78" s="9"/>
      <c r="BZ78" s="86">
        <f t="shared" si="327"/>
        <v>4</v>
      </c>
      <c r="CA78" s="86">
        <f t="shared" si="328"/>
        <v>4</v>
      </c>
      <c r="CB78" s="9"/>
      <c r="CC78" s="86">
        <f t="shared" si="329"/>
        <v>0</v>
      </c>
      <c r="CD78" s="91">
        <f t="shared" si="330"/>
        <v>3</v>
      </c>
      <c r="CE78" s="86">
        <f t="shared" si="331"/>
        <v>4</v>
      </c>
      <c r="CF78" s="86">
        <f t="shared" si="332"/>
        <v>0</v>
      </c>
      <c r="CG78"/>
      <c r="CH78" s="86">
        <f t="shared" si="333"/>
        <v>2</v>
      </c>
      <c r="CI78" s="86">
        <f t="shared" si="334"/>
        <v>2</v>
      </c>
      <c r="CJ78" s="86">
        <f t="shared" si="335"/>
        <v>2</v>
      </c>
      <c r="CK78" s="86">
        <f t="shared" si="336"/>
        <v>2</v>
      </c>
      <c r="CL78"/>
      <c r="CM78" s="86">
        <f t="shared" si="337"/>
        <v>0</v>
      </c>
      <c r="CN78" s="86">
        <f t="shared" si="338"/>
        <v>0</v>
      </c>
      <c r="CO78"/>
      <c r="CP78" s="86">
        <f t="shared" si="339"/>
        <v>0</v>
      </c>
      <c r="CQ78" s="86">
        <f t="shared" si="340"/>
        <v>2</v>
      </c>
      <c r="CR78" s="86">
        <f t="shared" si="341"/>
        <v>2</v>
      </c>
      <c r="CS78" s="86">
        <f t="shared" si="342"/>
        <v>3</v>
      </c>
      <c r="CT78" s="86"/>
      <c r="CU78" s="86">
        <f t="shared" si="343"/>
        <v>0</v>
      </c>
      <c r="CV78" s="86">
        <f t="shared" si="344"/>
        <v>2</v>
      </c>
      <c r="CW78" s="86">
        <f t="shared" si="345"/>
        <v>2</v>
      </c>
      <c r="CX78" s="86">
        <f t="shared" si="346"/>
        <v>2</v>
      </c>
      <c r="CY78" s="86">
        <f t="shared" si="347"/>
        <v>4</v>
      </c>
    </row>
    <row r="79" spans="1:103" s="30" customFormat="1" ht="18.75">
      <c r="A79" s="38">
        <v>68</v>
      </c>
      <c r="B79" s="35" t="s">
        <v>217</v>
      </c>
      <c r="C79" s="35" t="s">
        <v>218</v>
      </c>
      <c r="D79" s="38" t="s">
        <v>51</v>
      </c>
      <c r="E79" s="36">
        <f t="shared" si="284"/>
        <v>10.164999999999999</v>
      </c>
      <c r="F79" s="39">
        <f t="shared" si="285"/>
        <v>8</v>
      </c>
      <c r="G79" s="88">
        <v>9</v>
      </c>
      <c r="H79" s="88">
        <v>11.33</v>
      </c>
      <c r="I79" s="45">
        <f t="shared" si="286"/>
        <v>9.9285714285714288</v>
      </c>
      <c r="J79" s="39">
        <f t="shared" si="278"/>
        <v>11</v>
      </c>
      <c r="K79" s="89">
        <v>10.5</v>
      </c>
      <c r="L79" s="89">
        <v>10</v>
      </c>
      <c r="M79" s="89">
        <v>10</v>
      </c>
      <c r="N79" s="89">
        <v>9</v>
      </c>
      <c r="O79" s="36">
        <f t="shared" si="287"/>
        <v>10.7075</v>
      </c>
      <c r="P79" s="40">
        <f t="shared" si="279"/>
        <v>8</v>
      </c>
      <c r="Q79" s="90">
        <v>10</v>
      </c>
      <c r="R79" s="90">
        <v>12</v>
      </c>
      <c r="S79" s="90">
        <v>10.33</v>
      </c>
      <c r="T79" s="90">
        <v>10.5</v>
      </c>
      <c r="U79" s="51">
        <f t="shared" si="288"/>
        <v>30</v>
      </c>
      <c r="V79" s="49">
        <f t="shared" si="289"/>
        <v>10.199999999999999</v>
      </c>
      <c r="W79" s="45">
        <f t="shared" si="290"/>
        <v>8.75</v>
      </c>
      <c r="X79" s="39">
        <f t="shared" si="280"/>
        <v>4</v>
      </c>
      <c r="Y79" s="90">
        <v>2.5</v>
      </c>
      <c r="Z79" s="90">
        <v>15</v>
      </c>
      <c r="AA79" s="36">
        <f t="shared" si="291"/>
        <v>9.5500000000000007</v>
      </c>
      <c r="AB79" s="39">
        <f t="shared" si="281"/>
        <v>3</v>
      </c>
      <c r="AC79" s="90">
        <v>6.5</v>
      </c>
      <c r="AD79" s="90">
        <v>9</v>
      </c>
      <c r="AE79" s="90">
        <v>9.5</v>
      </c>
      <c r="AF79" s="90">
        <v>13</v>
      </c>
      <c r="AG79" s="46">
        <f t="shared" si="292"/>
        <v>11.888333333333334</v>
      </c>
      <c r="AH79" s="92">
        <f t="shared" si="282"/>
        <v>12</v>
      </c>
      <c r="AI79" s="90">
        <v>11</v>
      </c>
      <c r="AJ79" s="90">
        <v>11.5</v>
      </c>
      <c r="AK79" s="90">
        <v>12.33</v>
      </c>
      <c r="AL79" s="90">
        <v>8.5</v>
      </c>
      <c r="AM79" s="90">
        <v>14</v>
      </c>
      <c r="AN79" s="93">
        <f t="shared" si="293"/>
        <v>30</v>
      </c>
      <c r="AO79" s="43">
        <f t="shared" si="294"/>
        <v>10.28</v>
      </c>
      <c r="AP79" s="51">
        <f t="shared" si="295"/>
        <v>60</v>
      </c>
      <c r="AQ79" s="52">
        <f t="shared" si="296"/>
        <v>10.239999999999998</v>
      </c>
      <c r="AR79" s="40" t="str">
        <f t="shared" si="349"/>
        <v>Admis</v>
      </c>
      <c r="AS79" s="54">
        <f t="shared" si="297"/>
        <v>60</v>
      </c>
      <c r="AT79" s="54">
        <f t="shared" si="348"/>
        <v>180</v>
      </c>
      <c r="AU79" s="56"/>
      <c r="AV79" s="85">
        <f t="shared" si="298"/>
        <v>1</v>
      </c>
      <c r="AW79" s="86">
        <f t="shared" si="299"/>
        <v>1</v>
      </c>
      <c r="AX79" s="86">
        <f t="shared" si="300"/>
        <v>1</v>
      </c>
      <c r="AY79" s="86">
        <f t="shared" si="301"/>
        <v>1</v>
      </c>
      <c r="AZ79" s="86">
        <f t="shared" si="302"/>
        <v>1</v>
      </c>
      <c r="BA79" s="86">
        <f t="shared" si="303"/>
        <v>1</v>
      </c>
      <c r="BB79" s="86">
        <f t="shared" si="304"/>
        <v>1</v>
      </c>
      <c r="BC79" s="86">
        <f t="shared" si="305"/>
        <v>1</v>
      </c>
      <c r="BD79" s="86">
        <f t="shared" si="306"/>
        <v>1</v>
      </c>
      <c r="BE79" s="86">
        <f t="shared" si="307"/>
        <v>1</v>
      </c>
      <c r="BF79" s="86">
        <f t="shared" si="308"/>
        <v>1</v>
      </c>
      <c r="BG79" s="86">
        <f t="shared" si="309"/>
        <v>1</v>
      </c>
      <c r="BH79" s="86">
        <f t="shared" si="310"/>
        <v>1</v>
      </c>
      <c r="BI79" s="86">
        <f t="shared" si="311"/>
        <v>1</v>
      </c>
      <c r="BJ79" s="85">
        <f t="shared" si="312"/>
        <v>1</v>
      </c>
      <c r="BK79" s="86">
        <f t="shared" si="313"/>
        <v>1</v>
      </c>
      <c r="BL79" s="86">
        <f t="shared" si="314"/>
        <v>1</v>
      </c>
      <c r="BM79" s="86">
        <f t="shared" si="315"/>
        <v>1</v>
      </c>
      <c r="BN79" s="86">
        <f t="shared" si="316"/>
        <v>1</v>
      </c>
      <c r="BO79" s="86">
        <f t="shared" si="317"/>
        <v>1</v>
      </c>
      <c r="BP79" s="86">
        <f t="shared" si="318"/>
        <v>1</v>
      </c>
      <c r="BQ79" s="86">
        <f t="shared" si="319"/>
        <v>1</v>
      </c>
      <c r="BR79" s="86">
        <f t="shared" si="320"/>
        <v>1</v>
      </c>
      <c r="BS79" s="86">
        <f t="shared" si="321"/>
        <v>1</v>
      </c>
      <c r="BT79" s="86">
        <f t="shared" si="322"/>
        <v>1</v>
      </c>
      <c r="BU79" s="86">
        <f t="shared" si="323"/>
        <v>1</v>
      </c>
      <c r="BV79" s="86">
        <f t="shared" si="324"/>
        <v>1</v>
      </c>
      <c r="BW79" s="86">
        <f t="shared" si="325"/>
        <v>1</v>
      </c>
      <c r="BX79" s="86">
        <f t="shared" si="326"/>
        <v>1</v>
      </c>
      <c r="BY79" s="9"/>
      <c r="BZ79" s="86">
        <f t="shared" si="327"/>
        <v>0</v>
      </c>
      <c r="CA79" s="86">
        <f t="shared" si="328"/>
        <v>4</v>
      </c>
      <c r="CB79" s="9"/>
      <c r="CC79" s="86">
        <f t="shared" si="329"/>
        <v>4</v>
      </c>
      <c r="CD79" s="91">
        <f t="shared" si="330"/>
        <v>0</v>
      </c>
      <c r="CE79" s="86">
        <f t="shared" si="331"/>
        <v>4</v>
      </c>
      <c r="CF79" s="86">
        <f t="shared" si="332"/>
        <v>0</v>
      </c>
      <c r="CG79"/>
      <c r="CH79" s="86">
        <f t="shared" si="333"/>
        <v>2</v>
      </c>
      <c r="CI79" s="86">
        <f t="shared" si="334"/>
        <v>2</v>
      </c>
      <c r="CJ79" s="86">
        <f t="shared" si="335"/>
        <v>2</v>
      </c>
      <c r="CK79" s="86">
        <f t="shared" si="336"/>
        <v>2</v>
      </c>
      <c r="CL79"/>
      <c r="CM79" s="86">
        <f t="shared" si="337"/>
        <v>0</v>
      </c>
      <c r="CN79" s="86">
        <f t="shared" si="338"/>
        <v>4</v>
      </c>
      <c r="CO79"/>
      <c r="CP79" s="86">
        <f t="shared" si="339"/>
        <v>0</v>
      </c>
      <c r="CQ79" s="86">
        <f t="shared" si="340"/>
        <v>0</v>
      </c>
      <c r="CR79" s="86">
        <f t="shared" si="341"/>
        <v>0</v>
      </c>
      <c r="CS79" s="86">
        <f t="shared" si="342"/>
        <v>3</v>
      </c>
      <c r="CT79" s="86"/>
      <c r="CU79" s="86">
        <f t="shared" si="343"/>
        <v>2</v>
      </c>
      <c r="CV79" s="86">
        <f t="shared" si="344"/>
        <v>2</v>
      </c>
      <c r="CW79" s="86">
        <f t="shared" si="345"/>
        <v>2</v>
      </c>
      <c r="CX79" s="86">
        <f t="shared" si="346"/>
        <v>0</v>
      </c>
      <c r="CY79" s="86">
        <f t="shared" si="347"/>
        <v>4</v>
      </c>
    </row>
    <row r="80" spans="1:103" s="30" customFormat="1" ht="18.75">
      <c r="A80" s="38">
        <v>69</v>
      </c>
      <c r="B80" s="35" t="s">
        <v>220</v>
      </c>
      <c r="C80" s="35" t="s">
        <v>219</v>
      </c>
      <c r="D80" s="38" t="s">
        <v>46</v>
      </c>
      <c r="E80" s="36">
        <f t="shared" si="284"/>
        <v>10.25</v>
      </c>
      <c r="F80" s="39">
        <f t="shared" si="285"/>
        <v>8</v>
      </c>
      <c r="G80" s="88">
        <v>10.5</v>
      </c>
      <c r="H80" s="88">
        <v>10</v>
      </c>
      <c r="I80" s="45">
        <f t="shared" si="286"/>
        <v>10.928571428571429</v>
      </c>
      <c r="J80" s="39">
        <f t="shared" si="278"/>
        <v>14</v>
      </c>
      <c r="K80" s="89">
        <v>10</v>
      </c>
      <c r="L80" s="89">
        <v>13</v>
      </c>
      <c r="M80" s="89">
        <v>11</v>
      </c>
      <c r="N80" s="89">
        <v>10</v>
      </c>
      <c r="O80" s="36">
        <f t="shared" si="287"/>
        <v>11.4175</v>
      </c>
      <c r="P80" s="40">
        <f t="shared" si="279"/>
        <v>8</v>
      </c>
      <c r="Q80" s="90">
        <v>13</v>
      </c>
      <c r="R80" s="90">
        <v>11</v>
      </c>
      <c r="S80" s="90">
        <v>11.67</v>
      </c>
      <c r="T80" s="90">
        <v>10</v>
      </c>
      <c r="U80" s="51">
        <f t="shared" si="288"/>
        <v>30</v>
      </c>
      <c r="V80" s="49">
        <f t="shared" si="289"/>
        <v>10.879999999999999</v>
      </c>
      <c r="W80" s="45">
        <f t="shared" si="290"/>
        <v>8.75</v>
      </c>
      <c r="X80" s="39">
        <f t="shared" si="280"/>
        <v>4</v>
      </c>
      <c r="Y80" s="90">
        <v>7.5</v>
      </c>
      <c r="Z80" s="90">
        <v>10</v>
      </c>
      <c r="AA80" s="36">
        <f t="shared" si="291"/>
        <v>8.65</v>
      </c>
      <c r="AB80" s="39">
        <f t="shared" si="281"/>
        <v>5</v>
      </c>
      <c r="AC80" s="90">
        <v>8.5</v>
      </c>
      <c r="AD80" s="90">
        <v>11</v>
      </c>
      <c r="AE80" s="90">
        <v>0</v>
      </c>
      <c r="AF80" s="90">
        <v>13</v>
      </c>
      <c r="AG80" s="46">
        <f t="shared" si="292"/>
        <v>11.778333333333334</v>
      </c>
      <c r="AH80" s="92">
        <f t="shared" si="282"/>
        <v>12</v>
      </c>
      <c r="AI80" s="90">
        <v>10</v>
      </c>
      <c r="AJ80" s="90">
        <v>11.5</v>
      </c>
      <c r="AK80" s="90">
        <v>10.67</v>
      </c>
      <c r="AL80" s="90">
        <v>10.5</v>
      </c>
      <c r="AM80" s="90">
        <v>14</v>
      </c>
      <c r="AN80" s="93">
        <f t="shared" si="293"/>
        <v>21</v>
      </c>
      <c r="AO80" s="43">
        <f t="shared" si="294"/>
        <v>9.93</v>
      </c>
      <c r="AP80" s="51">
        <f t="shared" si="295"/>
        <v>60</v>
      </c>
      <c r="AQ80" s="52">
        <f t="shared" si="296"/>
        <v>10.404999999999999</v>
      </c>
      <c r="AR80" s="40" t="str">
        <f t="shared" si="349"/>
        <v>Admis</v>
      </c>
      <c r="AS80" s="54">
        <f t="shared" si="297"/>
        <v>60</v>
      </c>
      <c r="AT80" s="54">
        <f t="shared" si="348"/>
        <v>180</v>
      </c>
      <c r="AU80" s="56"/>
      <c r="AV80" s="85">
        <f t="shared" si="298"/>
        <v>1</v>
      </c>
      <c r="AW80" s="86">
        <f t="shared" si="299"/>
        <v>1</v>
      </c>
      <c r="AX80" s="86">
        <f t="shared" si="300"/>
        <v>1</v>
      </c>
      <c r="AY80" s="86">
        <f t="shared" si="301"/>
        <v>1</v>
      </c>
      <c r="AZ80" s="86">
        <f t="shared" si="302"/>
        <v>1</v>
      </c>
      <c r="BA80" s="86">
        <f t="shared" si="303"/>
        <v>1</v>
      </c>
      <c r="BB80" s="86">
        <f t="shared" si="304"/>
        <v>1</v>
      </c>
      <c r="BC80" s="86">
        <f t="shared" si="305"/>
        <v>1</v>
      </c>
      <c r="BD80" s="86">
        <f t="shared" si="306"/>
        <v>1</v>
      </c>
      <c r="BE80" s="86">
        <f t="shared" si="307"/>
        <v>1</v>
      </c>
      <c r="BF80" s="86">
        <f t="shared" si="308"/>
        <v>1</v>
      </c>
      <c r="BG80" s="86">
        <f t="shared" si="309"/>
        <v>1</v>
      </c>
      <c r="BH80" s="86">
        <f t="shared" si="310"/>
        <v>1</v>
      </c>
      <c r="BI80" s="86">
        <f t="shared" si="311"/>
        <v>1</v>
      </c>
      <c r="BJ80" s="85">
        <f t="shared" si="312"/>
        <v>1</v>
      </c>
      <c r="BK80" s="86">
        <f t="shared" si="313"/>
        <v>1</v>
      </c>
      <c r="BL80" s="86">
        <f t="shared" si="314"/>
        <v>1</v>
      </c>
      <c r="BM80" s="86">
        <f t="shared" si="315"/>
        <v>1</v>
      </c>
      <c r="BN80" s="86">
        <f t="shared" si="316"/>
        <v>1</v>
      </c>
      <c r="BO80" s="86">
        <f t="shared" si="317"/>
        <v>1</v>
      </c>
      <c r="BP80" s="86">
        <f t="shared" si="318"/>
        <v>1</v>
      </c>
      <c r="BQ80" s="86">
        <f t="shared" si="319"/>
        <v>1</v>
      </c>
      <c r="BR80" s="86">
        <f t="shared" si="320"/>
        <v>1</v>
      </c>
      <c r="BS80" s="86">
        <f t="shared" si="321"/>
        <v>1</v>
      </c>
      <c r="BT80" s="86">
        <f t="shared" si="322"/>
        <v>1</v>
      </c>
      <c r="BU80" s="86">
        <f t="shared" si="323"/>
        <v>1</v>
      </c>
      <c r="BV80" s="86">
        <f t="shared" si="324"/>
        <v>1</v>
      </c>
      <c r="BW80" s="86">
        <f t="shared" si="325"/>
        <v>1</v>
      </c>
      <c r="BX80" s="86">
        <f t="shared" si="326"/>
        <v>1</v>
      </c>
      <c r="BY80" s="9"/>
      <c r="BZ80" s="86">
        <f t="shared" si="327"/>
        <v>4</v>
      </c>
      <c r="CA80" s="86">
        <f t="shared" si="328"/>
        <v>4</v>
      </c>
      <c r="CB80" s="9"/>
      <c r="CC80" s="86">
        <f t="shared" si="329"/>
        <v>4</v>
      </c>
      <c r="CD80" s="91">
        <f t="shared" si="330"/>
        <v>3</v>
      </c>
      <c r="CE80" s="86">
        <f t="shared" si="331"/>
        <v>4</v>
      </c>
      <c r="CF80" s="86">
        <f t="shared" si="332"/>
        <v>3</v>
      </c>
      <c r="CG80"/>
      <c r="CH80" s="86">
        <f t="shared" si="333"/>
        <v>2</v>
      </c>
      <c r="CI80" s="86">
        <f t="shared" si="334"/>
        <v>2</v>
      </c>
      <c r="CJ80" s="86">
        <f t="shared" si="335"/>
        <v>2</v>
      </c>
      <c r="CK80" s="86">
        <f t="shared" si="336"/>
        <v>2</v>
      </c>
      <c r="CL80"/>
      <c r="CM80" s="86">
        <f t="shared" si="337"/>
        <v>0</v>
      </c>
      <c r="CN80" s="86">
        <f t="shared" si="338"/>
        <v>4</v>
      </c>
      <c r="CO80"/>
      <c r="CP80" s="86">
        <f t="shared" si="339"/>
        <v>0</v>
      </c>
      <c r="CQ80" s="86">
        <f t="shared" si="340"/>
        <v>2</v>
      </c>
      <c r="CR80" s="86">
        <f t="shared" si="341"/>
        <v>0</v>
      </c>
      <c r="CS80" s="86">
        <f t="shared" si="342"/>
        <v>3</v>
      </c>
      <c r="CT80" s="86"/>
      <c r="CU80" s="86">
        <f t="shared" si="343"/>
        <v>2</v>
      </c>
      <c r="CV80" s="86">
        <f t="shared" si="344"/>
        <v>2</v>
      </c>
      <c r="CW80" s="86">
        <f t="shared" si="345"/>
        <v>2</v>
      </c>
      <c r="CX80" s="86">
        <f t="shared" si="346"/>
        <v>2</v>
      </c>
      <c r="CY80" s="86">
        <f t="shared" si="347"/>
        <v>4</v>
      </c>
    </row>
    <row r="81" spans="1:103" s="30" customFormat="1" ht="18.75">
      <c r="A81" s="38">
        <v>70</v>
      </c>
      <c r="B81" s="35" t="s">
        <v>222</v>
      </c>
      <c r="C81" s="35" t="s">
        <v>221</v>
      </c>
      <c r="D81" s="38" t="s">
        <v>55</v>
      </c>
      <c r="E81" s="36">
        <f t="shared" si="284"/>
        <v>8.5</v>
      </c>
      <c r="F81" s="39">
        <f t="shared" si="285"/>
        <v>4</v>
      </c>
      <c r="G81" s="88">
        <v>7</v>
      </c>
      <c r="H81" s="88">
        <v>10</v>
      </c>
      <c r="I81" s="45">
        <f t="shared" si="286"/>
        <v>10.75</v>
      </c>
      <c r="J81" s="39">
        <f t="shared" si="278"/>
        <v>14</v>
      </c>
      <c r="K81" s="89">
        <v>9.5</v>
      </c>
      <c r="L81" s="89">
        <v>12</v>
      </c>
      <c r="M81" s="89">
        <v>10.5</v>
      </c>
      <c r="N81" s="89">
        <v>11.5</v>
      </c>
      <c r="O81" s="36">
        <f t="shared" si="287"/>
        <v>9.875</v>
      </c>
      <c r="P81" s="40">
        <f t="shared" si="279"/>
        <v>6</v>
      </c>
      <c r="Q81" s="90">
        <v>8</v>
      </c>
      <c r="R81" s="90">
        <v>10</v>
      </c>
      <c r="S81" s="90">
        <v>10</v>
      </c>
      <c r="T81" s="90">
        <v>11.5</v>
      </c>
      <c r="U81" s="51">
        <f t="shared" si="288"/>
        <v>24</v>
      </c>
      <c r="V81" s="49">
        <f t="shared" si="289"/>
        <v>9.92</v>
      </c>
      <c r="W81" s="45">
        <f t="shared" si="290"/>
        <v>7.5</v>
      </c>
      <c r="X81" s="39">
        <f t="shared" si="280"/>
        <v>4</v>
      </c>
      <c r="Y81" s="90">
        <v>4</v>
      </c>
      <c r="Z81" s="90">
        <v>11</v>
      </c>
      <c r="AA81" s="36">
        <f t="shared" si="291"/>
        <v>9.5500000000000007</v>
      </c>
      <c r="AB81" s="39">
        <f t="shared" si="281"/>
        <v>5</v>
      </c>
      <c r="AC81" s="90">
        <v>6.5</v>
      </c>
      <c r="AD81" s="90">
        <v>12</v>
      </c>
      <c r="AE81" s="90">
        <v>8</v>
      </c>
      <c r="AF81" s="90">
        <v>12</v>
      </c>
      <c r="AG81" s="46">
        <f t="shared" si="292"/>
        <v>13.708333333333334</v>
      </c>
      <c r="AH81" s="92">
        <f t="shared" si="282"/>
        <v>12</v>
      </c>
      <c r="AI81" s="90">
        <v>15.25</v>
      </c>
      <c r="AJ81" s="90">
        <v>11.5</v>
      </c>
      <c r="AK81" s="90">
        <v>13</v>
      </c>
      <c r="AL81" s="90">
        <v>13.5</v>
      </c>
      <c r="AM81" s="90">
        <v>14.5</v>
      </c>
      <c r="AN81" s="93">
        <f t="shared" si="293"/>
        <v>30</v>
      </c>
      <c r="AO81" s="43">
        <f t="shared" si="294"/>
        <v>10.67</v>
      </c>
      <c r="AP81" s="51">
        <f t="shared" si="295"/>
        <v>60</v>
      </c>
      <c r="AQ81" s="52">
        <f t="shared" si="296"/>
        <v>10.295</v>
      </c>
      <c r="AR81" s="40" t="str">
        <f t="shared" si="349"/>
        <v>Admis</v>
      </c>
      <c r="AS81" s="54">
        <f t="shared" si="297"/>
        <v>60</v>
      </c>
      <c r="AT81" s="54">
        <f t="shared" si="348"/>
        <v>180</v>
      </c>
      <c r="AU81" s="56"/>
      <c r="AV81" s="85">
        <f t="shared" si="298"/>
        <v>1</v>
      </c>
      <c r="AW81" s="86">
        <f t="shared" si="299"/>
        <v>1</v>
      </c>
      <c r="AX81" s="86">
        <f t="shared" si="300"/>
        <v>1</v>
      </c>
      <c r="AY81" s="86">
        <f t="shared" si="301"/>
        <v>1</v>
      </c>
      <c r="AZ81" s="86">
        <f t="shared" si="302"/>
        <v>1</v>
      </c>
      <c r="BA81" s="86">
        <f t="shared" si="303"/>
        <v>1</v>
      </c>
      <c r="BB81" s="86">
        <f t="shared" si="304"/>
        <v>1</v>
      </c>
      <c r="BC81" s="86">
        <f t="shared" si="305"/>
        <v>1</v>
      </c>
      <c r="BD81" s="86">
        <f t="shared" si="306"/>
        <v>1</v>
      </c>
      <c r="BE81" s="86">
        <f t="shared" si="307"/>
        <v>1</v>
      </c>
      <c r="BF81" s="86">
        <f t="shared" si="308"/>
        <v>1</v>
      </c>
      <c r="BG81" s="86">
        <f t="shared" si="309"/>
        <v>1</v>
      </c>
      <c r="BH81" s="86">
        <f t="shared" si="310"/>
        <v>1</v>
      </c>
      <c r="BI81" s="86">
        <f t="shared" si="311"/>
        <v>1</v>
      </c>
      <c r="BJ81" s="85">
        <f t="shared" si="312"/>
        <v>1</v>
      </c>
      <c r="BK81" s="86">
        <f t="shared" si="313"/>
        <v>1</v>
      </c>
      <c r="BL81" s="86">
        <f t="shared" si="314"/>
        <v>1</v>
      </c>
      <c r="BM81" s="86">
        <f t="shared" si="315"/>
        <v>1</v>
      </c>
      <c r="BN81" s="86">
        <f t="shared" si="316"/>
        <v>1</v>
      </c>
      <c r="BO81" s="86">
        <f t="shared" si="317"/>
        <v>1</v>
      </c>
      <c r="BP81" s="86">
        <f t="shared" si="318"/>
        <v>1</v>
      </c>
      <c r="BQ81" s="86">
        <f t="shared" si="319"/>
        <v>1</v>
      </c>
      <c r="BR81" s="86">
        <f t="shared" si="320"/>
        <v>1</v>
      </c>
      <c r="BS81" s="86">
        <f t="shared" si="321"/>
        <v>1</v>
      </c>
      <c r="BT81" s="86">
        <f t="shared" si="322"/>
        <v>1</v>
      </c>
      <c r="BU81" s="86">
        <f t="shared" si="323"/>
        <v>1</v>
      </c>
      <c r="BV81" s="86">
        <f t="shared" si="324"/>
        <v>1</v>
      </c>
      <c r="BW81" s="86">
        <f t="shared" si="325"/>
        <v>1</v>
      </c>
      <c r="BX81" s="86">
        <f t="shared" si="326"/>
        <v>1</v>
      </c>
      <c r="BY81" s="9"/>
      <c r="BZ81" s="86">
        <f t="shared" si="327"/>
        <v>0</v>
      </c>
      <c r="CA81" s="86">
        <f t="shared" si="328"/>
        <v>4</v>
      </c>
      <c r="CB81" s="9"/>
      <c r="CC81" s="86">
        <f t="shared" si="329"/>
        <v>0</v>
      </c>
      <c r="CD81" s="91">
        <f t="shared" si="330"/>
        <v>3</v>
      </c>
      <c r="CE81" s="86">
        <f t="shared" si="331"/>
        <v>4</v>
      </c>
      <c r="CF81" s="86">
        <f t="shared" si="332"/>
        <v>3</v>
      </c>
      <c r="CG81"/>
      <c r="CH81" s="86">
        <f t="shared" si="333"/>
        <v>0</v>
      </c>
      <c r="CI81" s="86">
        <f t="shared" si="334"/>
        <v>2</v>
      </c>
      <c r="CJ81" s="86">
        <f t="shared" si="335"/>
        <v>2</v>
      </c>
      <c r="CK81" s="86">
        <f t="shared" si="336"/>
        <v>2</v>
      </c>
      <c r="CL81"/>
      <c r="CM81" s="86">
        <f t="shared" si="337"/>
        <v>0</v>
      </c>
      <c r="CN81" s="86">
        <f t="shared" si="338"/>
        <v>4</v>
      </c>
      <c r="CO81"/>
      <c r="CP81" s="86">
        <f t="shared" si="339"/>
        <v>0</v>
      </c>
      <c r="CQ81" s="86">
        <f t="shared" si="340"/>
        <v>2</v>
      </c>
      <c r="CR81" s="86">
        <f t="shared" si="341"/>
        <v>0</v>
      </c>
      <c r="CS81" s="86">
        <f t="shared" si="342"/>
        <v>3</v>
      </c>
      <c r="CT81" s="86"/>
      <c r="CU81" s="86">
        <f t="shared" si="343"/>
        <v>2</v>
      </c>
      <c r="CV81" s="86">
        <f t="shared" si="344"/>
        <v>2</v>
      </c>
      <c r="CW81" s="86">
        <f t="shared" si="345"/>
        <v>2</v>
      </c>
      <c r="CX81" s="86">
        <f t="shared" si="346"/>
        <v>2</v>
      </c>
      <c r="CY81" s="86">
        <f t="shared" si="347"/>
        <v>4</v>
      </c>
    </row>
    <row r="82" spans="1:103" s="30" customFormat="1" ht="18.75">
      <c r="A82" s="38">
        <v>71</v>
      </c>
      <c r="B82" s="35" t="s">
        <v>223</v>
      </c>
      <c r="C82" s="35" t="s">
        <v>224</v>
      </c>
      <c r="D82" s="38" t="s">
        <v>53</v>
      </c>
      <c r="E82" s="36">
        <f t="shared" si="284"/>
        <v>8.5399999999999991</v>
      </c>
      <c r="F82" s="39">
        <f t="shared" si="285"/>
        <v>4</v>
      </c>
      <c r="G82" s="88">
        <v>6.75</v>
      </c>
      <c r="H82" s="88">
        <v>10.33</v>
      </c>
      <c r="I82" s="45">
        <f t="shared" si="286"/>
        <v>9.75</v>
      </c>
      <c r="J82" s="39">
        <f t="shared" si="278"/>
        <v>7</v>
      </c>
      <c r="K82" s="89">
        <v>10</v>
      </c>
      <c r="L82" s="89">
        <v>10</v>
      </c>
      <c r="M82" s="89">
        <v>9.5</v>
      </c>
      <c r="N82" s="89">
        <v>9.5</v>
      </c>
      <c r="O82" s="36">
        <f t="shared" si="287"/>
        <v>10.5</v>
      </c>
      <c r="P82" s="40">
        <f t="shared" si="279"/>
        <v>8</v>
      </c>
      <c r="Q82" s="90">
        <v>9</v>
      </c>
      <c r="R82" s="90">
        <v>11.5</v>
      </c>
      <c r="S82" s="90">
        <v>11</v>
      </c>
      <c r="T82" s="90">
        <v>10.5</v>
      </c>
      <c r="U82" s="51">
        <f t="shared" si="288"/>
        <v>19</v>
      </c>
      <c r="V82" s="49">
        <f t="shared" si="289"/>
        <v>9.629999999999999</v>
      </c>
      <c r="W82" s="45">
        <f t="shared" si="290"/>
        <v>9.75</v>
      </c>
      <c r="X82" s="39">
        <f t="shared" si="280"/>
        <v>4</v>
      </c>
      <c r="Y82" s="90">
        <v>10.5</v>
      </c>
      <c r="Z82" s="90">
        <v>9</v>
      </c>
      <c r="AA82" s="36">
        <f t="shared" si="291"/>
        <v>9.5500000000000007</v>
      </c>
      <c r="AB82" s="39">
        <f t="shared" si="281"/>
        <v>5</v>
      </c>
      <c r="AC82" s="90">
        <v>8</v>
      </c>
      <c r="AD82" s="90">
        <v>10.5</v>
      </c>
      <c r="AE82" s="90">
        <v>8</v>
      </c>
      <c r="AF82" s="90">
        <v>11.5</v>
      </c>
      <c r="AG82" s="46">
        <f t="shared" si="292"/>
        <v>11.695</v>
      </c>
      <c r="AH82" s="92">
        <f t="shared" si="282"/>
        <v>12</v>
      </c>
      <c r="AI82" s="90">
        <v>11.5</v>
      </c>
      <c r="AJ82" s="90">
        <v>9.5</v>
      </c>
      <c r="AK82" s="90">
        <v>11.67</v>
      </c>
      <c r="AL82" s="90">
        <v>9.5</v>
      </c>
      <c r="AM82" s="90">
        <v>14</v>
      </c>
      <c r="AN82" s="93">
        <f t="shared" si="293"/>
        <v>30</v>
      </c>
      <c r="AO82" s="43">
        <f t="shared" si="294"/>
        <v>10.47</v>
      </c>
      <c r="AP82" s="51">
        <f t="shared" si="295"/>
        <v>60</v>
      </c>
      <c r="AQ82" s="52">
        <f t="shared" si="296"/>
        <v>10.050000000000001</v>
      </c>
      <c r="AR82" s="40" t="str">
        <f t="shared" si="349"/>
        <v>Admis</v>
      </c>
      <c r="AS82" s="54">
        <f t="shared" si="297"/>
        <v>60</v>
      </c>
      <c r="AT82" s="54">
        <f t="shared" si="348"/>
        <v>180</v>
      </c>
      <c r="AU82" s="56"/>
      <c r="AV82" s="85">
        <f t="shared" si="298"/>
        <v>1</v>
      </c>
      <c r="AW82" s="86">
        <f t="shared" si="299"/>
        <v>1</v>
      </c>
      <c r="AX82" s="86">
        <f t="shared" si="300"/>
        <v>1</v>
      </c>
      <c r="AY82" s="86">
        <f t="shared" si="301"/>
        <v>1</v>
      </c>
      <c r="AZ82" s="86">
        <f t="shared" si="302"/>
        <v>1</v>
      </c>
      <c r="BA82" s="86">
        <f t="shared" si="303"/>
        <v>1</v>
      </c>
      <c r="BB82" s="86">
        <f t="shared" si="304"/>
        <v>1</v>
      </c>
      <c r="BC82" s="86">
        <f t="shared" si="305"/>
        <v>1</v>
      </c>
      <c r="BD82" s="86">
        <f t="shared" si="306"/>
        <v>1</v>
      </c>
      <c r="BE82" s="86">
        <f t="shared" si="307"/>
        <v>1</v>
      </c>
      <c r="BF82" s="86">
        <f t="shared" si="308"/>
        <v>1</v>
      </c>
      <c r="BG82" s="86">
        <f t="shared" si="309"/>
        <v>1</v>
      </c>
      <c r="BH82" s="86">
        <f t="shared" si="310"/>
        <v>1</v>
      </c>
      <c r="BI82" s="86">
        <f t="shared" si="311"/>
        <v>1</v>
      </c>
      <c r="BJ82" s="85">
        <f t="shared" si="312"/>
        <v>1</v>
      </c>
      <c r="BK82" s="86">
        <f t="shared" si="313"/>
        <v>1</v>
      </c>
      <c r="BL82" s="86">
        <f t="shared" si="314"/>
        <v>1</v>
      </c>
      <c r="BM82" s="86">
        <f t="shared" si="315"/>
        <v>1</v>
      </c>
      <c r="BN82" s="86">
        <f t="shared" si="316"/>
        <v>1</v>
      </c>
      <c r="BO82" s="86">
        <f t="shared" si="317"/>
        <v>1</v>
      </c>
      <c r="BP82" s="86">
        <f t="shared" si="318"/>
        <v>1</v>
      </c>
      <c r="BQ82" s="86">
        <f t="shared" si="319"/>
        <v>1</v>
      </c>
      <c r="BR82" s="86">
        <f t="shared" si="320"/>
        <v>1</v>
      </c>
      <c r="BS82" s="86">
        <f t="shared" si="321"/>
        <v>1</v>
      </c>
      <c r="BT82" s="86">
        <f t="shared" si="322"/>
        <v>1</v>
      </c>
      <c r="BU82" s="86">
        <f t="shared" si="323"/>
        <v>1</v>
      </c>
      <c r="BV82" s="86">
        <f t="shared" si="324"/>
        <v>1</v>
      </c>
      <c r="BW82" s="86">
        <f t="shared" si="325"/>
        <v>1</v>
      </c>
      <c r="BX82" s="86">
        <f t="shared" si="326"/>
        <v>1</v>
      </c>
      <c r="BY82" s="9"/>
      <c r="BZ82" s="86">
        <f t="shared" si="327"/>
        <v>0</v>
      </c>
      <c r="CA82" s="86">
        <f t="shared" si="328"/>
        <v>4</v>
      </c>
      <c r="CB82" s="9"/>
      <c r="CC82" s="86">
        <f t="shared" si="329"/>
        <v>4</v>
      </c>
      <c r="CD82" s="91">
        <f t="shared" si="330"/>
        <v>3</v>
      </c>
      <c r="CE82" s="86">
        <f t="shared" si="331"/>
        <v>0</v>
      </c>
      <c r="CF82" s="86">
        <f t="shared" si="332"/>
        <v>0</v>
      </c>
      <c r="CG82"/>
      <c r="CH82" s="86">
        <f t="shared" si="333"/>
        <v>0</v>
      </c>
      <c r="CI82" s="86">
        <f t="shared" si="334"/>
        <v>2</v>
      </c>
      <c r="CJ82" s="86">
        <f t="shared" si="335"/>
        <v>2</v>
      </c>
      <c r="CK82" s="86">
        <f t="shared" si="336"/>
        <v>2</v>
      </c>
      <c r="CL82"/>
      <c r="CM82" s="86">
        <f t="shared" si="337"/>
        <v>4</v>
      </c>
      <c r="CN82" s="86">
        <f t="shared" si="338"/>
        <v>0</v>
      </c>
      <c r="CO82"/>
      <c r="CP82" s="86">
        <f t="shared" si="339"/>
        <v>0</v>
      </c>
      <c r="CQ82" s="86">
        <f t="shared" si="340"/>
        <v>2</v>
      </c>
      <c r="CR82" s="86">
        <f t="shared" si="341"/>
        <v>0</v>
      </c>
      <c r="CS82" s="86">
        <f t="shared" si="342"/>
        <v>3</v>
      </c>
      <c r="CT82" s="86"/>
      <c r="CU82" s="86">
        <f t="shared" si="343"/>
        <v>2</v>
      </c>
      <c r="CV82" s="86">
        <f t="shared" si="344"/>
        <v>0</v>
      </c>
      <c r="CW82" s="86">
        <f t="shared" si="345"/>
        <v>2</v>
      </c>
      <c r="CX82" s="86">
        <f t="shared" si="346"/>
        <v>0</v>
      </c>
      <c r="CY82" s="86">
        <f t="shared" si="347"/>
        <v>4</v>
      </c>
    </row>
    <row r="83" spans="1:103" s="102" customFormat="1" ht="18.75">
      <c r="A83" s="42">
        <v>72</v>
      </c>
      <c r="B83" s="37" t="s">
        <v>225</v>
      </c>
      <c r="C83" s="37" t="s">
        <v>226</v>
      </c>
      <c r="D83" s="42" t="s">
        <v>227</v>
      </c>
      <c r="E83" s="36">
        <f t="shared" si="284"/>
        <v>8.5</v>
      </c>
      <c r="F83" s="39">
        <f t="shared" si="285"/>
        <v>4</v>
      </c>
      <c r="G83" s="96">
        <v>5</v>
      </c>
      <c r="H83" s="96">
        <v>12</v>
      </c>
      <c r="I83" s="45">
        <f t="shared" si="286"/>
        <v>8.8928571428571423</v>
      </c>
      <c r="J83" s="39">
        <f t="shared" si="278"/>
        <v>6</v>
      </c>
      <c r="K83" s="97">
        <v>7</v>
      </c>
      <c r="L83" s="97">
        <v>11</v>
      </c>
      <c r="M83" s="97">
        <v>8</v>
      </c>
      <c r="N83" s="97">
        <v>10.5</v>
      </c>
      <c r="O83" s="36">
        <f t="shared" si="287"/>
        <v>11.2925</v>
      </c>
      <c r="P83" s="40">
        <f t="shared" si="279"/>
        <v>8</v>
      </c>
      <c r="Q83" s="98">
        <v>13</v>
      </c>
      <c r="R83" s="98">
        <v>10</v>
      </c>
      <c r="S83" s="98">
        <v>12.17</v>
      </c>
      <c r="T83" s="98">
        <v>10</v>
      </c>
      <c r="U83" s="51">
        <f t="shared" si="288"/>
        <v>18</v>
      </c>
      <c r="V83" s="49">
        <f t="shared" si="289"/>
        <v>9.43</v>
      </c>
      <c r="W83" s="45">
        <f t="shared" si="290"/>
        <v>9.25</v>
      </c>
      <c r="X83" s="39">
        <f t="shared" si="280"/>
        <v>4</v>
      </c>
      <c r="Y83" s="98">
        <v>8.5</v>
      </c>
      <c r="Z83" s="98">
        <v>10</v>
      </c>
      <c r="AA83" s="36">
        <f t="shared" si="291"/>
        <v>9.6</v>
      </c>
      <c r="AB83" s="39">
        <f t="shared" si="281"/>
        <v>5</v>
      </c>
      <c r="AC83" s="98">
        <v>6</v>
      </c>
      <c r="AD83" s="98">
        <v>12</v>
      </c>
      <c r="AE83" s="98">
        <v>9</v>
      </c>
      <c r="AF83" s="98">
        <v>12</v>
      </c>
      <c r="AG83" s="46">
        <f t="shared" si="292"/>
        <v>12.305</v>
      </c>
      <c r="AH83" s="92">
        <f t="shared" si="282"/>
        <v>12</v>
      </c>
      <c r="AI83" s="98">
        <v>10</v>
      </c>
      <c r="AJ83" s="98">
        <v>12.5</v>
      </c>
      <c r="AK83" s="98">
        <v>12.33</v>
      </c>
      <c r="AL83" s="98">
        <v>10</v>
      </c>
      <c r="AM83" s="98">
        <v>14.5</v>
      </c>
      <c r="AN83" s="93">
        <f t="shared" si="293"/>
        <v>30</v>
      </c>
      <c r="AO83" s="43">
        <f t="shared" si="294"/>
        <v>10.59</v>
      </c>
      <c r="AP83" s="51">
        <f t="shared" si="295"/>
        <v>60</v>
      </c>
      <c r="AQ83" s="52">
        <f t="shared" si="296"/>
        <v>10.01</v>
      </c>
      <c r="AR83" s="40" t="str">
        <f t="shared" si="349"/>
        <v>Admis</v>
      </c>
      <c r="AS83" s="54">
        <f t="shared" si="297"/>
        <v>60</v>
      </c>
      <c r="AT83" s="54">
        <f t="shared" si="348"/>
        <v>180</v>
      </c>
      <c r="AU83" s="99"/>
      <c r="AV83" s="85">
        <f t="shared" si="298"/>
        <v>1</v>
      </c>
      <c r="AW83" s="86">
        <f t="shared" si="299"/>
        <v>1</v>
      </c>
      <c r="AX83" s="86">
        <f t="shared" si="300"/>
        <v>1</v>
      </c>
      <c r="AY83" s="86">
        <f t="shared" si="301"/>
        <v>1</v>
      </c>
      <c r="AZ83" s="86">
        <f t="shared" si="302"/>
        <v>1</v>
      </c>
      <c r="BA83" s="86">
        <f t="shared" si="303"/>
        <v>1</v>
      </c>
      <c r="BB83" s="86">
        <f t="shared" si="304"/>
        <v>1</v>
      </c>
      <c r="BC83" s="86">
        <f t="shared" si="305"/>
        <v>1</v>
      </c>
      <c r="BD83" s="86">
        <f t="shared" si="306"/>
        <v>1</v>
      </c>
      <c r="BE83" s="86">
        <f t="shared" si="307"/>
        <v>1</v>
      </c>
      <c r="BF83" s="86">
        <f t="shared" si="308"/>
        <v>1</v>
      </c>
      <c r="BG83" s="86">
        <f t="shared" si="309"/>
        <v>1</v>
      </c>
      <c r="BH83" s="86">
        <f t="shared" si="310"/>
        <v>1</v>
      </c>
      <c r="BI83" s="86">
        <f t="shared" si="311"/>
        <v>1</v>
      </c>
      <c r="BJ83" s="85">
        <f t="shared" si="312"/>
        <v>1</v>
      </c>
      <c r="BK83" s="86">
        <f t="shared" si="313"/>
        <v>1</v>
      </c>
      <c r="BL83" s="86">
        <f t="shared" si="314"/>
        <v>1</v>
      </c>
      <c r="BM83" s="86">
        <f t="shared" si="315"/>
        <v>1</v>
      </c>
      <c r="BN83" s="86">
        <f t="shared" si="316"/>
        <v>1</v>
      </c>
      <c r="BO83" s="86">
        <f t="shared" si="317"/>
        <v>1</v>
      </c>
      <c r="BP83" s="86">
        <f t="shared" si="318"/>
        <v>1</v>
      </c>
      <c r="BQ83" s="86">
        <f t="shared" si="319"/>
        <v>1</v>
      </c>
      <c r="BR83" s="86">
        <f t="shared" si="320"/>
        <v>1</v>
      </c>
      <c r="BS83" s="86">
        <f t="shared" si="321"/>
        <v>1</v>
      </c>
      <c r="BT83" s="86">
        <f t="shared" si="322"/>
        <v>1</v>
      </c>
      <c r="BU83" s="86">
        <f t="shared" si="323"/>
        <v>1</v>
      </c>
      <c r="BV83" s="86">
        <f t="shared" si="324"/>
        <v>1</v>
      </c>
      <c r="BW83" s="86">
        <f t="shared" si="325"/>
        <v>1</v>
      </c>
      <c r="BX83" s="86">
        <f t="shared" si="326"/>
        <v>1</v>
      </c>
      <c r="BY83" s="100"/>
      <c r="BZ83" s="86">
        <f t="shared" si="327"/>
        <v>0</v>
      </c>
      <c r="CA83" s="86">
        <f t="shared" si="328"/>
        <v>4</v>
      </c>
      <c r="CB83" s="100"/>
      <c r="CC83" s="86">
        <f t="shared" si="329"/>
        <v>0</v>
      </c>
      <c r="CD83" s="91">
        <f t="shared" si="330"/>
        <v>3</v>
      </c>
      <c r="CE83" s="86">
        <f t="shared" si="331"/>
        <v>0</v>
      </c>
      <c r="CF83" s="86">
        <f t="shared" si="332"/>
        <v>3</v>
      </c>
      <c r="CG83" s="101"/>
      <c r="CH83" s="86">
        <f t="shared" si="333"/>
        <v>2</v>
      </c>
      <c r="CI83" s="86">
        <f t="shared" si="334"/>
        <v>2</v>
      </c>
      <c r="CJ83" s="86">
        <f t="shared" si="335"/>
        <v>2</v>
      </c>
      <c r="CK83" s="86">
        <f t="shared" si="336"/>
        <v>2</v>
      </c>
      <c r="CL83" s="101"/>
      <c r="CM83" s="86">
        <f t="shared" si="337"/>
        <v>0</v>
      </c>
      <c r="CN83" s="86">
        <f t="shared" si="338"/>
        <v>4</v>
      </c>
      <c r="CO83" s="101"/>
      <c r="CP83" s="86">
        <f t="shared" si="339"/>
        <v>0</v>
      </c>
      <c r="CQ83" s="86">
        <f t="shared" si="340"/>
        <v>2</v>
      </c>
      <c r="CR83" s="86">
        <f t="shared" si="341"/>
        <v>0</v>
      </c>
      <c r="CS83" s="86">
        <f t="shared" si="342"/>
        <v>3</v>
      </c>
      <c r="CT83" s="86"/>
      <c r="CU83" s="86">
        <f t="shared" si="343"/>
        <v>2</v>
      </c>
      <c r="CV83" s="86">
        <f t="shared" si="344"/>
        <v>2</v>
      </c>
      <c r="CW83" s="86">
        <f t="shared" si="345"/>
        <v>2</v>
      </c>
      <c r="CX83" s="86">
        <f t="shared" si="346"/>
        <v>2</v>
      </c>
      <c r="CY83" s="86">
        <f t="shared" si="347"/>
        <v>4</v>
      </c>
    </row>
    <row r="84" spans="1:103" s="30" customFormat="1" ht="18.75">
      <c r="A84" s="38">
        <v>73</v>
      </c>
      <c r="B84" s="35" t="s">
        <v>228</v>
      </c>
      <c r="C84" s="35" t="s">
        <v>58</v>
      </c>
      <c r="D84" s="38" t="s">
        <v>46</v>
      </c>
      <c r="E84" s="36">
        <f t="shared" si="284"/>
        <v>10.5</v>
      </c>
      <c r="F84" s="39">
        <f t="shared" si="285"/>
        <v>8</v>
      </c>
      <c r="G84" s="88">
        <v>9</v>
      </c>
      <c r="H84" s="88">
        <v>12</v>
      </c>
      <c r="I84" s="45">
        <f t="shared" si="286"/>
        <v>10.607142857142858</v>
      </c>
      <c r="J84" s="39">
        <f t="shared" si="278"/>
        <v>14</v>
      </c>
      <c r="K84" s="89">
        <v>8.5</v>
      </c>
      <c r="L84" s="89">
        <v>12</v>
      </c>
      <c r="M84" s="89">
        <v>9.5</v>
      </c>
      <c r="N84" s="89">
        <v>13.5</v>
      </c>
      <c r="O84" s="36">
        <f t="shared" si="287"/>
        <v>12</v>
      </c>
      <c r="P84" s="40">
        <f t="shared" si="279"/>
        <v>8</v>
      </c>
      <c r="Q84" s="90">
        <v>10</v>
      </c>
      <c r="R84" s="90">
        <v>12</v>
      </c>
      <c r="S84" s="90">
        <v>13</v>
      </c>
      <c r="T84" s="90">
        <v>13</v>
      </c>
      <c r="U84" s="51">
        <f t="shared" si="288"/>
        <v>30</v>
      </c>
      <c r="V84" s="49">
        <f t="shared" si="289"/>
        <v>10.95</v>
      </c>
      <c r="W84" s="45">
        <f t="shared" si="290"/>
        <v>9.5</v>
      </c>
      <c r="X84" s="39">
        <f t="shared" si="280"/>
        <v>4</v>
      </c>
      <c r="Y84" s="90">
        <v>8</v>
      </c>
      <c r="Z84" s="90">
        <v>11</v>
      </c>
      <c r="AA84" s="36">
        <f t="shared" si="291"/>
        <v>8.85</v>
      </c>
      <c r="AB84" s="39">
        <f t="shared" si="281"/>
        <v>5</v>
      </c>
      <c r="AC84" s="90">
        <v>7.5</v>
      </c>
      <c r="AD84" s="90">
        <v>10</v>
      </c>
      <c r="AE84" s="90">
        <v>8</v>
      </c>
      <c r="AF84" s="90">
        <v>10</v>
      </c>
      <c r="AG84" s="46">
        <f t="shared" si="292"/>
        <v>12.083333333333334</v>
      </c>
      <c r="AH84" s="92">
        <f t="shared" si="282"/>
        <v>12</v>
      </c>
      <c r="AI84" s="90">
        <v>10</v>
      </c>
      <c r="AJ84" s="90">
        <v>11</v>
      </c>
      <c r="AK84" s="90">
        <v>12</v>
      </c>
      <c r="AL84" s="90">
        <v>11.5</v>
      </c>
      <c r="AM84" s="90">
        <v>14</v>
      </c>
      <c r="AN84" s="93">
        <f t="shared" si="293"/>
        <v>30</v>
      </c>
      <c r="AO84" s="43">
        <f t="shared" si="294"/>
        <v>10.32</v>
      </c>
      <c r="AP84" s="51">
        <f t="shared" si="295"/>
        <v>60</v>
      </c>
      <c r="AQ84" s="52">
        <f t="shared" si="296"/>
        <v>10.635</v>
      </c>
      <c r="AR84" s="40" t="str">
        <f t="shared" si="349"/>
        <v>Admis</v>
      </c>
      <c r="AS84" s="54">
        <f t="shared" si="297"/>
        <v>60</v>
      </c>
      <c r="AT84" s="54">
        <f t="shared" si="348"/>
        <v>180</v>
      </c>
      <c r="AU84" s="56"/>
      <c r="AV84" s="85">
        <f t="shared" si="298"/>
        <v>1</v>
      </c>
      <c r="AW84" s="86">
        <f t="shared" si="299"/>
        <v>1</v>
      </c>
      <c r="AX84" s="86">
        <f t="shared" si="300"/>
        <v>1</v>
      </c>
      <c r="AY84" s="86">
        <f t="shared" si="301"/>
        <v>1</v>
      </c>
      <c r="AZ84" s="86">
        <f t="shared" si="302"/>
        <v>1</v>
      </c>
      <c r="BA84" s="86">
        <f t="shared" si="303"/>
        <v>1</v>
      </c>
      <c r="BB84" s="86">
        <f t="shared" si="304"/>
        <v>1</v>
      </c>
      <c r="BC84" s="86">
        <f t="shared" si="305"/>
        <v>1</v>
      </c>
      <c r="BD84" s="86">
        <f t="shared" si="306"/>
        <v>1</v>
      </c>
      <c r="BE84" s="86">
        <f t="shared" si="307"/>
        <v>1</v>
      </c>
      <c r="BF84" s="86">
        <f t="shared" si="308"/>
        <v>1</v>
      </c>
      <c r="BG84" s="86">
        <f t="shared" si="309"/>
        <v>1</v>
      </c>
      <c r="BH84" s="86">
        <f t="shared" si="310"/>
        <v>1</v>
      </c>
      <c r="BI84" s="86">
        <f t="shared" si="311"/>
        <v>1</v>
      </c>
      <c r="BJ84" s="85">
        <f t="shared" si="312"/>
        <v>1</v>
      </c>
      <c r="BK84" s="86">
        <f t="shared" si="313"/>
        <v>1</v>
      </c>
      <c r="BL84" s="86">
        <f t="shared" si="314"/>
        <v>1</v>
      </c>
      <c r="BM84" s="86">
        <f t="shared" si="315"/>
        <v>1</v>
      </c>
      <c r="BN84" s="86">
        <f t="shared" si="316"/>
        <v>1</v>
      </c>
      <c r="BO84" s="86">
        <f t="shared" si="317"/>
        <v>1</v>
      </c>
      <c r="BP84" s="86">
        <f t="shared" si="318"/>
        <v>1</v>
      </c>
      <c r="BQ84" s="86">
        <f t="shared" si="319"/>
        <v>1</v>
      </c>
      <c r="BR84" s="86">
        <f t="shared" si="320"/>
        <v>1</v>
      </c>
      <c r="BS84" s="86">
        <f t="shared" si="321"/>
        <v>1</v>
      </c>
      <c r="BT84" s="86">
        <f t="shared" si="322"/>
        <v>1</v>
      </c>
      <c r="BU84" s="86">
        <f t="shared" si="323"/>
        <v>1</v>
      </c>
      <c r="BV84" s="86">
        <f t="shared" si="324"/>
        <v>1</v>
      </c>
      <c r="BW84" s="86">
        <f t="shared" si="325"/>
        <v>1</v>
      </c>
      <c r="BX84" s="86">
        <f t="shared" si="326"/>
        <v>1</v>
      </c>
      <c r="BY84" s="9"/>
      <c r="BZ84" s="86">
        <f t="shared" si="327"/>
        <v>0</v>
      </c>
      <c r="CA84" s="86">
        <f t="shared" si="328"/>
        <v>4</v>
      </c>
      <c r="CB84" s="9"/>
      <c r="CC84" s="86">
        <f t="shared" si="329"/>
        <v>0</v>
      </c>
      <c r="CD84" s="91">
        <f t="shared" si="330"/>
        <v>3</v>
      </c>
      <c r="CE84" s="86">
        <f t="shared" si="331"/>
        <v>0</v>
      </c>
      <c r="CF84" s="86">
        <f t="shared" si="332"/>
        <v>3</v>
      </c>
      <c r="CG84"/>
      <c r="CH84" s="86">
        <f t="shared" si="333"/>
        <v>2</v>
      </c>
      <c r="CI84" s="86">
        <f t="shared" si="334"/>
        <v>2</v>
      </c>
      <c r="CJ84" s="86">
        <f t="shared" si="335"/>
        <v>2</v>
      </c>
      <c r="CK84" s="86">
        <f t="shared" si="336"/>
        <v>2</v>
      </c>
      <c r="CL84"/>
      <c r="CM84" s="86">
        <f t="shared" si="337"/>
        <v>0</v>
      </c>
      <c r="CN84" s="86">
        <f t="shared" si="338"/>
        <v>4</v>
      </c>
      <c r="CO84"/>
      <c r="CP84" s="86">
        <f t="shared" si="339"/>
        <v>0</v>
      </c>
      <c r="CQ84" s="86">
        <f t="shared" si="340"/>
        <v>2</v>
      </c>
      <c r="CR84" s="86">
        <f t="shared" si="341"/>
        <v>0</v>
      </c>
      <c r="CS84" s="86">
        <f t="shared" si="342"/>
        <v>3</v>
      </c>
      <c r="CT84" s="86"/>
      <c r="CU84" s="86">
        <f t="shared" si="343"/>
        <v>2</v>
      </c>
      <c r="CV84" s="86">
        <f t="shared" si="344"/>
        <v>2</v>
      </c>
      <c r="CW84" s="86">
        <f t="shared" si="345"/>
        <v>2</v>
      </c>
      <c r="CX84" s="86">
        <f t="shared" si="346"/>
        <v>2</v>
      </c>
      <c r="CY84" s="86">
        <f t="shared" si="347"/>
        <v>4</v>
      </c>
    </row>
    <row r="85" spans="1:103" s="30" customFormat="1" ht="18.75">
      <c r="A85" s="38">
        <v>74</v>
      </c>
      <c r="B85" s="35" t="s">
        <v>229</v>
      </c>
      <c r="C85" s="35" t="s">
        <v>58</v>
      </c>
      <c r="D85" s="38" t="s">
        <v>86</v>
      </c>
      <c r="E85" s="36">
        <f t="shared" si="284"/>
        <v>8.6649999999999991</v>
      </c>
      <c r="F85" s="39">
        <f t="shared" si="285"/>
        <v>4</v>
      </c>
      <c r="G85" s="88">
        <v>7</v>
      </c>
      <c r="H85" s="88">
        <v>10.33</v>
      </c>
      <c r="I85" s="45">
        <f t="shared" si="286"/>
        <v>11.035714285714286</v>
      </c>
      <c r="J85" s="39">
        <f t="shared" si="278"/>
        <v>14</v>
      </c>
      <c r="K85" s="89">
        <v>11</v>
      </c>
      <c r="L85" s="89">
        <v>11.5</v>
      </c>
      <c r="M85" s="89">
        <v>8.5</v>
      </c>
      <c r="N85" s="89">
        <v>14</v>
      </c>
      <c r="O85" s="36">
        <f t="shared" si="287"/>
        <v>10.625</v>
      </c>
      <c r="P85" s="40">
        <f t="shared" si="279"/>
        <v>8</v>
      </c>
      <c r="Q85" s="90">
        <v>9</v>
      </c>
      <c r="R85" s="90">
        <v>10.5</v>
      </c>
      <c r="S85" s="90">
        <v>11</v>
      </c>
      <c r="T85" s="90">
        <v>12</v>
      </c>
      <c r="U85" s="51">
        <f t="shared" si="288"/>
        <v>30</v>
      </c>
      <c r="V85" s="49">
        <f t="shared" si="289"/>
        <v>10.299999999999999</v>
      </c>
      <c r="W85" s="45">
        <f t="shared" si="290"/>
        <v>7.75</v>
      </c>
      <c r="X85" s="39">
        <f t="shared" si="280"/>
        <v>4</v>
      </c>
      <c r="Y85" s="90">
        <v>4.5</v>
      </c>
      <c r="Z85" s="90">
        <v>11</v>
      </c>
      <c r="AA85" s="36">
        <f t="shared" si="291"/>
        <v>9.5</v>
      </c>
      <c r="AB85" s="39">
        <f t="shared" si="281"/>
        <v>5</v>
      </c>
      <c r="AC85" s="90">
        <v>9</v>
      </c>
      <c r="AD85" s="90">
        <v>11</v>
      </c>
      <c r="AE85" s="90">
        <v>8</v>
      </c>
      <c r="AF85" s="90">
        <v>10</v>
      </c>
      <c r="AG85" s="46">
        <f t="shared" si="292"/>
        <v>13.083333333333334</v>
      </c>
      <c r="AH85" s="92">
        <f t="shared" si="282"/>
        <v>12</v>
      </c>
      <c r="AI85" s="90">
        <v>13</v>
      </c>
      <c r="AJ85" s="90">
        <v>11</v>
      </c>
      <c r="AK85" s="90">
        <v>12</v>
      </c>
      <c r="AL85" s="90">
        <v>14.5</v>
      </c>
      <c r="AM85" s="90">
        <v>14</v>
      </c>
      <c r="AN85" s="94">
        <f t="shared" si="293"/>
        <v>30</v>
      </c>
      <c r="AO85" s="43">
        <f t="shared" si="294"/>
        <v>10.47</v>
      </c>
      <c r="AP85" s="51">
        <f t="shared" si="295"/>
        <v>60</v>
      </c>
      <c r="AQ85" s="52">
        <f t="shared" si="296"/>
        <v>10.385</v>
      </c>
      <c r="AR85" s="40" t="str">
        <f t="shared" si="349"/>
        <v>Admis</v>
      </c>
      <c r="AS85" s="54">
        <f t="shared" si="297"/>
        <v>60</v>
      </c>
      <c r="AT85" s="54">
        <f t="shared" si="348"/>
        <v>180</v>
      </c>
      <c r="AU85" s="56"/>
      <c r="AV85" s="85">
        <f t="shared" si="298"/>
        <v>1</v>
      </c>
      <c r="AW85" s="86">
        <f t="shared" si="299"/>
        <v>1</v>
      </c>
      <c r="AX85" s="86">
        <f t="shared" si="300"/>
        <v>1</v>
      </c>
      <c r="AY85" s="86">
        <f t="shared" si="301"/>
        <v>1</v>
      </c>
      <c r="AZ85" s="86">
        <f t="shared" si="302"/>
        <v>1</v>
      </c>
      <c r="BA85" s="86">
        <f t="shared" si="303"/>
        <v>1</v>
      </c>
      <c r="BB85" s="86">
        <f t="shared" si="304"/>
        <v>1</v>
      </c>
      <c r="BC85" s="86">
        <f t="shared" si="305"/>
        <v>1</v>
      </c>
      <c r="BD85" s="86">
        <f t="shared" si="306"/>
        <v>1</v>
      </c>
      <c r="BE85" s="86">
        <f t="shared" si="307"/>
        <v>1</v>
      </c>
      <c r="BF85" s="86">
        <f t="shared" si="308"/>
        <v>1</v>
      </c>
      <c r="BG85" s="86">
        <f t="shared" si="309"/>
        <v>1</v>
      </c>
      <c r="BH85" s="86">
        <f t="shared" si="310"/>
        <v>1</v>
      </c>
      <c r="BI85" s="86">
        <f t="shared" si="311"/>
        <v>1</v>
      </c>
      <c r="BJ85" s="85">
        <f t="shared" si="312"/>
        <v>1</v>
      </c>
      <c r="BK85" s="86">
        <f t="shared" si="313"/>
        <v>1</v>
      </c>
      <c r="BL85" s="86">
        <f t="shared" si="314"/>
        <v>1</v>
      </c>
      <c r="BM85" s="86">
        <f t="shared" si="315"/>
        <v>1</v>
      </c>
      <c r="BN85" s="86">
        <f t="shared" si="316"/>
        <v>1</v>
      </c>
      <c r="BO85" s="86">
        <f t="shared" si="317"/>
        <v>1</v>
      </c>
      <c r="BP85" s="86">
        <f t="shared" si="318"/>
        <v>1</v>
      </c>
      <c r="BQ85" s="86">
        <f t="shared" si="319"/>
        <v>1</v>
      </c>
      <c r="BR85" s="86">
        <f t="shared" si="320"/>
        <v>1</v>
      </c>
      <c r="BS85" s="86">
        <f t="shared" si="321"/>
        <v>1</v>
      </c>
      <c r="BT85" s="86">
        <f t="shared" si="322"/>
        <v>1</v>
      </c>
      <c r="BU85" s="86">
        <f t="shared" si="323"/>
        <v>1</v>
      </c>
      <c r="BV85" s="86">
        <f t="shared" si="324"/>
        <v>1</v>
      </c>
      <c r="BW85" s="86">
        <f t="shared" si="325"/>
        <v>1</v>
      </c>
      <c r="BX85" s="86">
        <f t="shared" si="326"/>
        <v>1</v>
      </c>
      <c r="BY85" s="9"/>
      <c r="BZ85" s="86">
        <f t="shared" si="327"/>
        <v>0</v>
      </c>
      <c r="CA85" s="86">
        <f t="shared" si="328"/>
        <v>4</v>
      </c>
      <c r="CB85" s="9"/>
      <c r="CC85" s="86">
        <f t="shared" si="329"/>
        <v>4</v>
      </c>
      <c r="CD85" s="91">
        <f t="shared" si="330"/>
        <v>3</v>
      </c>
      <c r="CE85" s="86">
        <f t="shared" si="331"/>
        <v>0</v>
      </c>
      <c r="CF85" s="86">
        <f t="shared" si="332"/>
        <v>3</v>
      </c>
      <c r="CG85"/>
      <c r="CH85" s="86">
        <f t="shared" si="333"/>
        <v>0</v>
      </c>
      <c r="CI85" s="86">
        <f t="shared" si="334"/>
        <v>2</v>
      </c>
      <c r="CJ85" s="86">
        <f t="shared" si="335"/>
        <v>2</v>
      </c>
      <c r="CK85" s="86">
        <f t="shared" si="336"/>
        <v>2</v>
      </c>
      <c r="CL85"/>
      <c r="CM85" s="86">
        <f t="shared" si="337"/>
        <v>0</v>
      </c>
      <c r="CN85" s="86">
        <f t="shared" si="338"/>
        <v>4</v>
      </c>
      <c r="CO85"/>
      <c r="CP85" s="86">
        <f t="shared" si="339"/>
        <v>0</v>
      </c>
      <c r="CQ85" s="86">
        <f t="shared" si="340"/>
        <v>2</v>
      </c>
      <c r="CR85" s="86">
        <f t="shared" si="341"/>
        <v>0</v>
      </c>
      <c r="CS85" s="86">
        <f t="shared" si="342"/>
        <v>3</v>
      </c>
      <c r="CT85" s="86"/>
      <c r="CU85" s="86">
        <f t="shared" si="343"/>
        <v>2</v>
      </c>
      <c r="CV85" s="86">
        <f t="shared" si="344"/>
        <v>2</v>
      </c>
      <c r="CW85" s="86">
        <f t="shared" si="345"/>
        <v>2</v>
      </c>
      <c r="CX85" s="86">
        <f t="shared" si="346"/>
        <v>2</v>
      </c>
      <c r="CY85" s="86">
        <f t="shared" si="347"/>
        <v>4</v>
      </c>
    </row>
    <row r="86" spans="1:103">
      <c r="AI86" s="95"/>
      <c r="AJ86" s="95"/>
      <c r="AK86" s="95"/>
      <c r="AL86" s="95"/>
      <c r="AM86" s="95"/>
      <c r="AN86" s="95"/>
      <c r="CC86" s="86"/>
    </row>
    <row r="87" spans="1:103">
      <c r="C87" s="30"/>
      <c r="D87" s="30"/>
      <c r="AI87" s="95"/>
      <c r="AJ87" s="95"/>
      <c r="AK87" s="95"/>
      <c r="AL87" s="95"/>
      <c r="AM87" s="95"/>
      <c r="AN87" s="95"/>
    </row>
    <row r="88" spans="1:103">
      <c r="AI88" s="95"/>
      <c r="AJ88" s="95"/>
      <c r="AK88" s="95"/>
      <c r="AL88" s="95"/>
      <c r="AM88" s="95"/>
      <c r="AN88" s="95"/>
    </row>
  </sheetData>
  <mergeCells count="2">
    <mergeCell ref="B8:D8"/>
    <mergeCell ref="B72:D72"/>
  </mergeCells>
  <pageMargins left="0.7" right="0.7" top="0.75" bottom="0.75" header="0.3" footer="0.3"/>
  <pageSetup paperSize="8" scale="42" fitToWidth="0" fitToHeight="0" orientation="landscape" verticalDpi="300" r:id="rId1"/>
  <rowBreaks count="1" manualBreakCount="1">
    <brk id="71" max="5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O22"/>
  <sheetViews>
    <sheetView workbookViewId="0">
      <selection activeCell="I9" sqref="I9"/>
    </sheetView>
  </sheetViews>
  <sheetFormatPr baseColWidth="10" defaultRowHeight="15"/>
  <sheetData>
    <row r="2" spans="1:15" ht="18.75">
      <c r="B2" s="12" t="s">
        <v>231</v>
      </c>
      <c r="C2" s="12"/>
      <c r="D2" s="12"/>
      <c r="E2" s="13"/>
    </row>
    <row r="3" spans="1:15">
      <c r="H3" s="2"/>
      <c r="I3" s="2"/>
    </row>
    <row r="4" spans="1:15" ht="18">
      <c r="D4" s="15" t="s">
        <v>246</v>
      </c>
      <c r="E4" s="16"/>
      <c r="F4" s="16"/>
      <c r="G4" s="16"/>
      <c r="H4" s="16"/>
      <c r="I4" s="16"/>
      <c r="J4" s="16"/>
      <c r="K4" s="16"/>
      <c r="L4" s="27" t="s">
        <v>242</v>
      </c>
      <c r="M4" s="16"/>
    </row>
    <row r="5" spans="1:15" ht="15.75" thickBot="1">
      <c r="A5" s="112" t="s">
        <v>233</v>
      </c>
      <c r="B5" s="106" t="s">
        <v>232</v>
      </c>
      <c r="C5" s="107"/>
      <c r="D5" s="107"/>
      <c r="E5" s="108"/>
      <c r="F5" s="108"/>
      <c r="G5" s="108"/>
      <c r="H5" s="108"/>
      <c r="I5" s="108"/>
      <c r="J5" s="107"/>
      <c r="K5" s="107"/>
      <c r="L5" s="107"/>
      <c r="M5" s="109"/>
      <c r="N5" s="14"/>
      <c r="O5" s="14"/>
    </row>
    <row r="6" spans="1:15" ht="60.75">
      <c r="A6" s="113"/>
      <c r="B6" s="18" t="s">
        <v>11</v>
      </c>
      <c r="C6" s="110" t="s">
        <v>12</v>
      </c>
      <c r="D6" s="111"/>
      <c r="E6" s="23" t="s">
        <v>15</v>
      </c>
      <c r="F6" s="11" t="s">
        <v>16</v>
      </c>
      <c r="G6" s="11" t="s">
        <v>17</v>
      </c>
      <c r="H6" s="11" t="s">
        <v>18</v>
      </c>
      <c r="I6" s="18" t="s">
        <v>21</v>
      </c>
      <c r="J6" s="26" t="s">
        <v>22</v>
      </c>
      <c r="K6" s="110" t="s">
        <v>23</v>
      </c>
      <c r="L6" s="111"/>
      <c r="M6" s="23" t="s">
        <v>24</v>
      </c>
    </row>
    <row r="7" spans="1:15" ht="16.5" thickBot="1">
      <c r="A7" s="114"/>
      <c r="B7" s="22" t="s">
        <v>244</v>
      </c>
      <c r="C7" s="21" t="s">
        <v>243</v>
      </c>
      <c r="D7" s="22" t="s">
        <v>244</v>
      </c>
      <c r="E7" s="20" t="s">
        <v>244</v>
      </c>
      <c r="F7" s="17" t="s">
        <v>244</v>
      </c>
      <c r="G7" s="17" t="s">
        <v>244</v>
      </c>
      <c r="H7" s="17" t="s">
        <v>244</v>
      </c>
      <c r="I7" s="19" t="s">
        <v>244</v>
      </c>
      <c r="J7" s="22" t="s">
        <v>244</v>
      </c>
      <c r="K7" s="21" t="s">
        <v>243</v>
      </c>
      <c r="L7" s="22" t="s">
        <v>244</v>
      </c>
      <c r="M7" s="24" t="s">
        <v>244</v>
      </c>
    </row>
    <row r="8" spans="1:15" ht="48.6" customHeight="1">
      <c r="A8" s="9" t="s">
        <v>234</v>
      </c>
      <c r="B8" s="25" t="s">
        <v>245</v>
      </c>
      <c r="C8" s="25" t="s">
        <v>245</v>
      </c>
      <c r="D8" s="25" t="s">
        <v>245</v>
      </c>
      <c r="E8" s="25" t="s">
        <v>245</v>
      </c>
      <c r="F8" s="25" t="s">
        <v>245</v>
      </c>
      <c r="G8" s="25" t="s">
        <v>245</v>
      </c>
      <c r="H8" s="25" t="s">
        <v>245</v>
      </c>
      <c r="I8" s="25" t="s">
        <v>245</v>
      </c>
      <c r="J8" s="25" t="s">
        <v>245</v>
      </c>
      <c r="K8" s="25" t="s">
        <v>245</v>
      </c>
      <c r="L8" s="25" t="s">
        <v>245</v>
      </c>
      <c r="M8" s="25" t="s">
        <v>245</v>
      </c>
    </row>
    <row r="9" spans="1:15" ht="48.2" customHeight="1">
      <c r="A9" s="9" t="s">
        <v>235</v>
      </c>
      <c r="B9" s="25" t="s">
        <v>245</v>
      </c>
      <c r="C9" s="25" t="s">
        <v>245</v>
      </c>
      <c r="D9" s="25" t="s">
        <v>245</v>
      </c>
      <c r="E9" s="25" t="s">
        <v>245</v>
      </c>
      <c r="F9" s="25" t="s">
        <v>245</v>
      </c>
      <c r="G9" s="25" t="s">
        <v>245</v>
      </c>
      <c r="H9" s="25" t="s">
        <v>245</v>
      </c>
      <c r="I9" s="25" t="s">
        <v>245</v>
      </c>
      <c r="J9" s="25" t="s">
        <v>245</v>
      </c>
      <c r="K9" s="25" t="s">
        <v>245</v>
      </c>
      <c r="L9" s="25" t="s">
        <v>245</v>
      </c>
      <c r="M9" s="25" t="s">
        <v>245</v>
      </c>
    </row>
    <row r="10" spans="1:15" ht="48.2" customHeight="1">
      <c r="A10" s="9" t="s">
        <v>236</v>
      </c>
      <c r="B10" s="25" t="s">
        <v>245</v>
      </c>
      <c r="C10" s="25" t="s">
        <v>245</v>
      </c>
      <c r="D10" s="25" t="s">
        <v>245</v>
      </c>
      <c r="E10" s="25" t="s">
        <v>245</v>
      </c>
      <c r="F10" s="25" t="s">
        <v>245</v>
      </c>
      <c r="G10" s="25" t="s">
        <v>245</v>
      </c>
      <c r="H10" s="25" t="s">
        <v>245</v>
      </c>
      <c r="I10" s="25" t="s">
        <v>245</v>
      </c>
      <c r="J10" s="25" t="s">
        <v>245</v>
      </c>
      <c r="K10" s="25" t="s">
        <v>245</v>
      </c>
      <c r="L10" s="25" t="s">
        <v>245</v>
      </c>
      <c r="M10" s="25" t="s">
        <v>245</v>
      </c>
    </row>
    <row r="11" spans="1:15" ht="48.2" customHeight="1">
      <c r="A11" s="9" t="s">
        <v>237</v>
      </c>
      <c r="B11" s="25" t="s">
        <v>245</v>
      </c>
      <c r="C11" s="25" t="s">
        <v>245</v>
      </c>
      <c r="D11" s="25" t="s">
        <v>245</v>
      </c>
      <c r="E11" s="25" t="s">
        <v>245</v>
      </c>
      <c r="F11" s="25" t="s">
        <v>245</v>
      </c>
      <c r="G11" s="25" t="s">
        <v>245</v>
      </c>
      <c r="H11" s="25" t="s">
        <v>245</v>
      </c>
      <c r="I11" s="25" t="s">
        <v>245</v>
      </c>
      <c r="J11" s="25" t="s">
        <v>245</v>
      </c>
      <c r="K11" s="25" t="s">
        <v>245</v>
      </c>
      <c r="L11" s="25" t="s">
        <v>245</v>
      </c>
      <c r="M11" s="25" t="s">
        <v>245</v>
      </c>
    </row>
    <row r="12" spans="1:15" ht="48.2" customHeight="1">
      <c r="A12" s="9" t="s">
        <v>238</v>
      </c>
      <c r="B12" s="25" t="s">
        <v>245</v>
      </c>
      <c r="C12" s="25" t="s">
        <v>245</v>
      </c>
      <c r="D12" s="25" t="s">
        <v>245</v>
      </c>
      <c r="E12" s="25" t="s">
        <v>245</v>
      </c>
      <c r="F12" s="25" t="s">
        <v>245</v>
      </c>
      <c r="G12" s="25" t="s">
        <v>245</v>
      </c>
      <c r="H12" s="25" t="s">
        <v>245</v>
      </c>
      <c r="I12" s="29" t="s">
        <v>245</v>
      </c>
      <c r="J12" s="29" t="s">
        <v>245</v>
      </c>
      <c r="K12" s="29" t="s">
        <v>245</v>
      </c>
      <c r="L12" s="25" t="s">
        <v>245</v>
      </c>
      <c r="M12" s="25" t="s">
        <v>245</v>
      </c>
    </row>
    <row r="13" spans="1:15" ht="48.2" customHeight="1">
      <c r="A13" s="9" t="s">
        <v>239</v>
      </c>
      <c r="B13" s="25" t="s">
        <v>245</v>
      </c>
      <c r="C13" s="25" t="s">
        <v>245</v>
      </c>
      <c r="D13" s="25" t="s">
        <v>245</v>
      </c>
      <c r="E13" s="25" t="s">
        <v>245</v>
      </c>
      <c r="F13" s="25" t="s">
        <v>245</v>
      </c>
      <c r="G13" s="25" t="s">
        <v>245</v>
      </c>
      <c r="H13" s="25" t="s">
        <v>245</v>
      </c>
      <c r="I13" s="29" t="s">
        <v>245</v>
      </c>
      <c r="J13" s="29" t="s">
        <v>245</v>
      </c>
      <c r="K13" s="29" t="s">
        <v>245</v>
      </c>
      <c r="L13" s="25" t="s">
        <v>245</v>
      </c>
      <c r="M13" s="25" t="s">
        <v>245</v>
      </c>
    </row>
    <row r="14" spans="1:15" ht="48.2" customHeight="1">
      <c r="A14" s="9" t="s">
        <v>240</v>
      </c>
      <c r="B14" s="25" t="s">
        <v>245</v>
      </c>
      <c r="C14" s="25" t="s">
        <v>245</v>
      </c>
      <c r="D14" s="25" t="s">
        <v>245</v>
      </c>
      <c r="E14" s="25" t="s">
        <v>245</v>
      </c>
      <c r="F14" s="25" t="s">
        <v>245</v>
      </c>
      <c r="G14" s="25" t="s">
        <v>245</v>
      </c>
      <c r="H14" s="25" t="s">
        <v>245</v>
      </c>
      <c r="I14" s="29" t="s">
        <v>245</v>
      </c>
      <c r="J14" s="29" t="s">
        <v>245</v>
      </c>
      <c r="K14" s="29" t="s">
        <v>245</v>
      </c>
      <c r="L14" s="25" t="s">
        <v>245</v>
      </c>
      <c r="M14" s="25" t="s">
        <v>245</v>
      </c>
    </row>
    <row r="15" spans="1:15" ht="48.2" customHeight="1">
      <c r="A15" s="9" t="s">
        <v>241</v>
      </c>
      <c r="B15" s="25" t="s">
        <v>245</v>
      </c>
      <c r="C15" s="25" t="s">
        <v>245</v>
      </c>
      <c r="D15" s="25" t="s">
        <v>245</v>
      </c>
      <c r="E15" s="25" t="s">
        <v>245</v>
      </c>
      <c r="F15" s="25" t="s">
        <v>245</v>
      </c>
      <c r="G15" s="25" t="s">
        <v>245</v>
      </c>
      <c r="H15" s="25" t="s">
        <v>245</v>
      </c>
      <c r="I15" s="29" t="s">
        <v>245</v>
      </c>
      <c r="J15" s="29" t="s">
        <v>245</v>
      </c>
      <c r="K15" s="29" t="s">
        <v>245</v>
      </c>
      <c r="L15" s="25" t="s">
        <v>245</v>
      </c>
      <c r="M15" s="25" t="s">
        <v>245</v>
      </c>
    </row>
    <row r="16" spans="1:15" ht="48.2" customHeight="1">
      <c r="J16" s="28" t="s">
        <v>248</v>
      </c>
    </row>
    <row r="17" spans="1:10" ht="48.2" customHeight="1"/>
    <row r="18" spans="1:10" ht="48.2" customHeight="1"/>
    <row r="19" spans="1:10" ht="48.2" customHeight="1">
      <c r="A19" s="4" t="s">
        <v>250</v>
      </c>
      <c r="B19" s="4" t="s">
        <v>253</v>
      </c>
      <c r="C19" s="4" t="s">
        <v>254</v>
      </c>
      <c r="D19" s="4" t="s">
        <v>255</v>
      </c>
      <c r="E19" s="4" t="s">
        <v>258</v>
      </c>
      <c r="F19" s="4" t="s">
        <v>259</v>
      </c>
      <c r="G19" s="4" t="s">
        <v>260</v>
      </c>
      <c r="H19" s="4" t="s">
        <v>261</v>
      </c>
      <c r="I19" s="4" t="s">
        <v>262</v>
      </c>
      <c r="J19" s="31"/>
    </row>
    <row r="20" spans="1:10" ht="48.2" customHeight="1"/>
    <row r="21" spans="1:10" ht="48.2" customHeight="1"/>
    <row r="22" spans="1:10" ht="48.2" customHeight="1"/>
  </sheetData>
  <mergeCells count="4">
    <mergeCell ref="B5:M5"/>
    <mergeCell ref="C6:D6"/>
    <mergeCell ref="K6:L6"/>
    <mergeCell ref="A5:A7"/>
  </mergeCells>
  <pageMargins left="0.7" right="0.7" top="0.75" bottom="0.75" header="0.3" footer="0.3"/>
  <pageSetup paperSize="9" scale="7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V21"/>
  <sheetViews>
    <sheetView workbookViewId="0">
      <selection activeCell="B6" sqref="B6"/>
    </sheetView>
  </sheetViews>
  <sheetFormatPr baseColWidth="10" defaultRowHeight="15"/>
  <sheetData>
    <row r="2" spans="1:22" ht="18.75">
      <c r="B2" s="12" t="s">
        <v>231</v>
      </c>
      <c r="C2" s="12"/>
      <c r="D2" s="12"/>
    </row>
    <row r="3" spans="1:22">
      <c r="F3" s="2"/>
    </row>
    <row r="4" spans="1:22" ht="18">
      <c r="D4" s="15" t="s">
        <v>246</v>
      </c>
      <c r="E4" s="16"/>
      <c r="F4" s="16"/>
      <c r="G4" s="16"/>
      <c r="H4" s="16"/>
      <c r="I4" s="16"/>
    </row>
    <row r="5" spans="1:22">
      <c r="A5" s="112" t="s">
        <v>233</v>
      </c>
      <c r="B5" s="116" t="s">
        <v>268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</row>
    <row r="6" spans="1:22" ht="54.75">
      <c r="A6" s="113"/>
      <c r="B6" s="34" t="s">
        <v>250</v>
      </c>
      <c r="C6" s="34" t="s">
        <v>251</v>
      </c>
      <c r="D6" s="34" t="s">
        <v>253</v>
      </c>
      <c r="E6" s="34" t="s">
        <v>254</v>
      </c>
      <c r="F6" s="34" t="s">
        <v>255</v>
      </c>
      <c r="G6" s="34" t="s">
        <v>256</v>
      </c>
      <c r="H6" s="34" t="s">
        <v>258</v>
      </c>
      <c r="I6" s="34" t="s">
        <v>259</v>
      </c>
      <c r="J6" s="115" t="s">
        <v>260</v>
      </c>
      <c r="K6" s="115"/>
      <c r="L6" s="34" t="s">
        <v>261</v>
      </c>
      <c r="M6" s="34" t="s">
        <v>262</v>
      </c>
    </row>
    <row r="7" spans="1:22" ht="16.5" thickBot="1">
      <c r="A7" s="114"/>
      <c r="B7" s="22" t="s">
        <v>244</v>
      </c>
      <c r="C7" s="22" t="s">
        <v>244</v>
      </c>
      <c r="D7" s="17" t="s">
        <v>244</v>
      </c>
      <c r="E7" s="17" t="s">
        <v>244</v>
      </c>
      <c r="F7" s="17" t="s">
        <v>244</v>
      </c>
      <c r="G7" s="22" t="s">
        <v>244</v>
      </c>
      <c r="H7" s="24" t="s">
        <v>244</v>
      </c>
      <c r="I7" s="24" t="s">
        <v>244</v>
      </c>
      <c r="J7" s="22" t="s">
        <v>244</v>
      </c>
      <c r="K7" s="21" t="s">
        <v>243</v>
      </c>
      <c r="L7" s="24" t="s">
        <v>244</v>
      </c>
      <c r="M7" s="24" t="s">
        <v>244</v>
      </c>
    </row>
    <row r="8" spans="1:22" ht="48.6" customHeight="1">
      <c r="A8" s="9" t="s">
        <v>234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M8" s="25"/>
      <c r="N8" s="32"/>
      <c r="O8" s="32"/>
      <c r="P8" s="32"/>
      <c r="Q8" s="32"/>
      <c r="R8" s="32"/>
      <c r="S8" s="32"/>
      <c r="T8" s="32"/>
      <c r="U8" s="32"/>
      <c r="V8" s="32"/>
    </row>
    <row r="9" spans="1:22" ht="48.2" customHeight="1">
      <c r="A9" s="9" t="s">
        <v>235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22" ht="48.2" customHeight="1">
      <c r="A10" s="9" t="s">
        <v>236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22" ht="48.2" customHeight="1">
      <c r="A11" s="9" t="s">
        <v>237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spans="1:22" ht="48.2" customHeight="1">
      <c r="A12" s="9" t="s">
        <v>238</v>
      </c>
      <c r="B12" s="25"/>
      <c r="C12" s="25"/>
      <c r="D12" s="25"/>
      <c r="E12" s="25"/>
      <c r="F12" s="25"/>
      <c r="G12" s="29"/>
      <c r="H12" s="29"/>
      <c r="I12" s="25"/>
      <c r="J12" s="25"/>
      <c r="K12" s="25"/>
      <c r="L12" s="25"/>
      <c r="M12" s="25"/>
    </row>
    <row r="13" spans="1:22" ht="48.2" customHeight="1">
      <c r="A13" s="9" t="s">
        <v>239</v>
      </c>
      <c r="B13" s="25"/>
      <c r="C13" s="25"/>
      <c r="D13" s="25"/>
      <c r="E13" s="25"/>
      <c r="F13" s="25"/>
      <c r="G13" s="29"/>
      <c r="H13" s="29"/>
      <c r="I13" s="25"/>
      <c r="J13" s="25"/>
      <c r="K13" s="25"/>
      <c r="L13" s="25"/>
      <c r="M13" s="25"/>
    </row>
    <row r="14" spans="1:22" ht="48.2" customHeight="1">
      <c r="A14" s="9" t="s">
        <v>240</v>
      </c>
      <c r="B14" s="25"/>
      <c r="C14" s="25"/>
      <c r="D14" s="25"/>
      <c r="E14" s="25"/>
      <c r="F14" s="25"/>
      <c r="G14" s="29"/>
      <c r="H14" s="29"/>
      <c r="I14" s="25"/>
      <c r="J14" s="25"/>
      <c r="K14" s="25"/>
      <c r="L14" s="25"/>
      <c r="M14" s="25"/>
    </row>
    <row r="15" spans="1:22" ht="48.2" customHeight="1">
      <c r="A15" s="9" t="s">
        <v>241</v>
      </c>
      <c r="B15" s="25"/>
      <c r="C15" s="25"/>
      <c r="D15" s="25"/>
      <c r="E15" s="25"/>
      <c r="F15" s="25"/>
      <c r="G15" s="29"/>
      <c r="H15" s="29"/>
      <c r="I15" s="25"/>
      <c r="J15" s="25"/>
      <c r="K15" s="25"/>
      <c r="L15" s="25"/>
      <c r="M15" s="25"/>
    </row>
    <row r="16" spans="1:22" ht="48.2" customHeight="1">
      <c r="G16" s="33"/>
    </row>
    <row r="17" ht="48.2" customHeight="1"/>
    <row r="18" ht="48.2" customHeight="1"/>
    <row r="19" ht="48.2" customHeight="1"/>
    <row r="20" ht="48.2" customHeight="1"/>
    <row r="21" ht="48.2" customHeight="1"/>
  </sheetData>
  <mergeCells count="3">
    <mergeCell ref="A5:A7"/>
    <mergeCell ref="J6:K6"/>
    <mergeCell ref="B5:M5"/>
  </mergeCells>
  <pageMargins left="0.7" right="0.7" top="0.75" bottom="0.75" header="0.3" footer="0.3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3</vt:i4>
      </vt:variant>
      <vt:variant>
        <vt:lpstr>Graphiques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PV  </vt:lpstr>
      <vt:lpstr>Module S1</vt:lpstr>
      <vt:lpstr>Module S2</vt:lpstr>
      <vt:lpstr>Graph1</vt:lpstr>
      <vt:lpstr>result</vt:lpstr>
      <vt:lpstr>'PV  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</dc:creator>
  <cp:lastModifiedBy>univ</cp:lastModifiedBy>
  <cp:lastPrinted>2013-09-23T13:00:21Z</cp:lastPrinted>
  <dcterms:created xsi:type="dcterms:W3CDTF">2013-03-10T16:30:39Z</dcterms:created>
  <dcterms:modified xsi:type="dcterms:W3CDTF">2013-09-26T07:10:57Z</dcterms:modified>
</cp:coreProperties>
</file>