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0395" windowHeight="4875" firstSheet="2" activeTab="2"/>
  </bookViews>
  <sheets>
    <sheet name="Liste" sheetId="3" state="hidden" r:id="rId1"/>
    <sheet name="Saisie Note" sheetId="2" state="hidden" r:id="rId2"/>
    <sheet name="P.V  Juin" sheetId="1" r:id="rId3"/>
    <sheet name="Attest" sheetId="5" state="hidden" r:id="rId4"/>
    <sheet name="Global" sheetId="9" state="hidden" r:id="rId5"/>
    <sheet name="releve des notes" sheetId="7" state="hidden" r:id="rId6"/>
  </sheets>
  <definedNames>
    <definedName name="_xlnm._FilterDatabase" localSheetId="4" hidden="1">Global!$A$10:$AN$10</definedName>
    <definedName name="_xlnm._FilterDatabase" localSheetId="2" hidden="1">'P.V  Juin'!$A$12:$AK$25</definedName>
    <definedName name="_xlnm._FilterDatabase" localSheetId="1" hidden="1">'Saisie Note'!$A$15:$AL$28</definedName>
    <definedName name="_xlnm.Print_Area" localSheetId="3">Attest!$B$1:$J$45</definedName>
    <definedName name="_xlnm.Print_Area" localSheetId="5">'releve des notes'!$A$1:$P$60</definedName>
  </definedNames>
  <calcPr calcId="125725"/>
</workbook>
</file>

<file path=xl/calcChain.xml><?xml version="1.0" encoding="utf-8"?>
<calcChain xmlns="http://schemas.openxmlformats.org/spreadsheetml/2006/main">
  <c r="Y28" i="1"/>
  <c r="C10" i="7"/>
  <c r="G9"/>
  <c r="D9"/>
  <c r="AE11" i="9"/>
  <c r="AF11"/>
  <c r="AG11"/>
  <c r="AH11"/>
  <c r="AI11"/>
  <c r="AJ11"/>
  <c r="AE12"/>
  <c r="AF12"/>
  <c r="AG12"/>
  <c r="AH12"/>
  <c r="AI12"/>
  <c r="AJ12"/>
  <c r="AE13"/>
  <c r="AF13"/>
  <c r="AG13"/>
  <c r="AH13"/>
  <c r="AI13"/>
  <c r="AJ13"/>
  <c r="AE14"/>
  <c r="AF14"/>
  <c r="AG14"/>
  <c r="AH14"/>
  <c r="AI14"/>
  <c r="AJ14"/>
  <c r="AE15"/>
  <c r="AF15"/>
  <c r="AG15"/>
  <c r="AH15"/>
  <c r="AI15"/>
  <c r="AJ15"/>
  <c r="AE16"/>
  <c r="AF16"/>
  <c r="AG16"/>
  <c r="AH16"/>
  <c r="AI16"/>
  <c r="AJ16"/>
  <c r="AE17"/>
  <c r="AF17"/>
  <c r="AG17"/>
  <c r="AH17"/>
  <c r="AI17"/>
  <c r="AJ17"/>
  <c r="AE18"/>
  <c r="AF18"/>
  <c r="AG18"/>
  <c r="AH18"/>
  <c r="AI18"/>
  <c r="AJ18"/>
  <c r="AE19"/>
  <c r="AF19"/>
  <c r="AG19"/>
  <c r="AH19"/>
  <c r="AI19"/>
  <c r="AJ19"/>
  <c r="AE20"/>
  <c r="AF20"/>
  <c r="AG20"/>
  <c r="AH20"/>
  <c r="AI20"/>
  <c r="AJ20"/>
  <c r="AE21"/>
  <c r="AF21"/>
  <c r="AG21"/>
  <c r="AH21"/>
  <c r="AI21"/>
  <c r="AJ21"/>
  <c r="AE22"/>
  <c r="AF22"/>
  <c r="AG22"/>
  <c r="AH22"/>
  <c r="AI22"/>
  <c r="AJ22"/>
  <c r="AE23"/>
  <c r="AF23"/>
  <c r="AG23"/>
  <c r="AH23"/>
  <c r="AI23"/>
  <c r="AJ23"/>
  <c r="AF16" i="2" l="1"/>
  <c r="P27" i="7"/>
  <c r="P20"/>
  <c r="J33"/>
  <c r="J32"/>
  <c r="J31"/>
  <c r="J30"/>
  <c r="J29"/>
  <c r="J28"/>
  <c r="J27"/>
  <c r="J26"/>
  <c r="J25"/>
  <c r="J24"/>
  <c r="J23"/>
  <c r="J22"/>
  <c r="J21"/>
  <c r="J20"/>
  <c r="F12"/>
  <c r="I8" i="9" l="1"/>
  <c r="AE8"/>
  <c r="I9"/>
  <c r="O9"/>
  <c r="U9"/>
  <c r="Y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C11"/>
  <c r="O9" i="7" l="1"/>
  <c r="J9"/>
  <c r="O59"/>
  <c r="K33"/>
  <c r="L33"/>
  <c r="K32"/>
  <c r="L32"/>
  <c r="K31"/>
  <c r="K30"/>
  <c r="L30"/>
  <c r="K29"/>
  <c r="K28"/>
  <c r="L28"/>
  <c r="K26"/>
  <c r="K25"/>
  <c r="K24"/>
  <c r="K23"/>
  <c r="K22"/>
  <c r="K21"/>
  <c r="K20"/>
  <c r="M33" l="1"/>
  <c r="M32"/>
  <c r="M30"/>
  <c r="N30"/>
  <c r="L23"/>
  <c r="M23" s="1"/>
  <c r="L25"/>
  <c r="M25" s="1"/>
  <c r="L26"/>
  <c r="M26" s="1"/>
  <c r="L21"/>
  <c r="K27"/>
  <c r="M28" s="1"/>
  <c r="O30" l="1"/>
  <c r="M21"/>
  <c r="N23"/>
  <c r="O23" l="1"/>
  <c r="J34" l="1"/>
  <c r="Q16" i="2" l="1"/>
  <c r="Q18" l="1"/>
  <c r="Q19"/>
  <c r="Q20"/>
  <c r="Q21"/>
  <c r="Q22"/>
  <c r="Q23"/>
  <c r="Q24"/>
  <c r="Q25"/>
  <c r="Q26"/>
  <c r="Q27"/>
  <c r="Q28"/>
  <c r="Q17"/>
  <c r="K18" l="1"/>
  <c r="K19"/>
  <c r="K20"/>
  <c r="K21"/>
  <c r="K22"/>
  <c r="K23"/>
  <c r="K24"/>
  <c r="K25"/>
  <c r="K26"/>
  <c r="K27"/>
  <c r="K28"/>
  <c r="K17"/>
  <c r="AF14" i="1" l="1"/>
  <c r="AF15"/>
  <c r="AF16"/>
  <c r="AF17"/>
  <c r="AF18"/>
  <c r="AF19"/>
  <c r="AF20"/>
  <c r="AF21"/>
  <c r="AF22"/>
  <c r="AF23"/>
  <c r="AF24"/>
  <c r="AF25"/>
  <c r="AD14"/>
  <c r="AD15"/>
  <c r="AD16"/>
  <c r="AD17"/>
  <c r="AD18"/>
  <c r="AD19"/>
  <c r="AD20"/>
  <c r="AD21"/>
  <c r="AD22"/>
  <c r="AD23"/>
  <c r="AD24"/>
  <c r="AD25"/>
  <c r="W14"/>
  <c r="Y12" i="9" s="1"/>
  <c r="W15" i="1"/>
  <c r="Y13" i="9" s="1"/>
  <c r="W16" i="1"/>
  <c r="Y14" i="9" s="1"/>
  <c r="W17" i="1"/>
  <c r="Y15" i="9" s="1"/>
  <c r="W18" i="1"/>
  <c r="Y16" i="9" s="1"/>
  <c r="W19" i="1"/>
  <c r="Y17" i="9" s="1"/>
  <c r="W20" i="1"/>
  <c r="Y18" i="9" s="1"/>
  <c r="W21" i="1"/>
  <c r="Y19" i="9" s="1"/>
  <c r="W22" i="1"/>
  <c r="Y20" i="9" s="1"/>
  <c r="W23" i="1"/>
  <c r="Y21" i="9" s="1"/>
  <c r="W24" i="1"/>
  <c r="Y22" i="9" s="1"/>
  <c r="W25" i="1"/>
  <c r="Y23" i="9" s="1"/>
  <c r="S14" i="1"/>
  <c r="U12" i="9" s="1"/>
  <c r="S15" i="1"/>
  <c r="U13" i="9" s="1"/>
  <c r="S16" i="1"/>
  <c r="U14" i="9" s="1"/>
  <c r="S17" i="1"/>
  <c r="U15" i="9" s="1"/>
  <c r="S18" i="1"/>
  <c r="U16" i="9" s="1"/>
  <c r="S19" i="1"/>
  <c r="U17" i="9" s="1"/>
  <c r="S20" i="1"/>
  <c r="U18" i="9" s="1"/>
  <c r="S21" i="1"/>
  <c r="U19" i="9" s="1"/>
  <c r="S22" i="1"/>
  <c r="U20" i="9" s="1"/>
  <c r="S23" i="1"/>
  <c r="U21" i="9" s="1"/>
  <c r="S24" i="1"/>
  <c r="U22" i="9" s="1"/>
  <c r="S25" i="1"/>
  <c r="U23" i="9" s="1"/>
  <c r="S13" i="1"/>
  <c r="U11" i="9" s="1"/>
  <c r="H17" i="2"/>
  <c r="J17"/>
  <c r="N17"/>
  <c r="N14" i="1" s="1"/>
  <c r="P12" i="9" s="1"/>
  <c r="P17" i="2"/>
  <c r="T17"/>
  <c r="U17"/>
  <c r="V17"/>
  <c r="X17"/>
  <c r="X14" i="1" s="1"/>
  <c r="Z12" i="9" s="1"/>
  <c r="Y17" i="2"/>
  <c r="Z17"/>
  <c r="Z14" i="1" s="1"/>
  <c r="AB12" i="9" s="1"/>
  <c r="AF17" i="2"/>
  <c r="AH17"/>
  <c r="AI17"/>
  <c r="H18"/>
  <c r="J18"/>
  <c r="N18"/>
  <c r="P18"/>
  <c r="T18"/>
  <c r="U18"/>
  <c r="U15" i="1" s="1"/>
  <c r="W13" i="9" s="1"/>
  <c r="V18" i="2"/>
  <c r="X18"/>
  <c r="Y18"/>
  <c r="Z18"/>
  <c r="AF18"/>
  <c r="AH18"/>
  <c r="AI18"/>
  <c r="AH15" i="1" s="1"/>
  <c r="H19" i="2"/>
  <c r="J19"/>
  <c r="N19"/>
  <c r="N16" i="1" s="1"/>
  <c r="P14" i="9" s="1"/>
  <c r="P19" i="2"/>
  <c r="T19"/>
  <c r="V19" s="1"/>
  <c r="U19"/>
  <c r="X19"/>
  <c r="X16" i="1" s="1"/>
  <c r="Z14" i="9" s="1"/>
  <c r="Y19" i="2"/>
  <c r="Z19"/>
  <c r="Z16" i="1" s="1"/>
  <c r="AB14" i="9" s="1"/>
  <c r="AA19" i="2"/>
  <c r="AC19" s="1"/>
  <c r="AC16" i="1" s="1"/>
  <c r="AF19" i="2"/>
  <c r="AH19"/>
  <c r="AI19"/>
  <c r="H20"/>
  <c r="H17" i="1" s="1"/>
  <c r="J15" i="9" s="1"/>
  <c r="J20" i="2"/>
  <c r="N20"/>
  <c r="P20"/>
  <c r="T20"/>
  <c r="U20"/>
  <c r="U17" i="1" s="1"/>
  <c r="W15" i="9" s="1"/>
  <c r="V20" i="2"/>
  <c r="X20"/>
  <c r="Y20"/>
  <c r="Z20"/>
  <c r="AF20"/>
  <c r="AH20"/>
  <c r="AI20"/>
  <c r="AH17" i="1" s="1"/>
  <c r="H21" i="2"/>
  <c r="H18" i="1" s="1"/>
  <c r="J16" i="9" s="1"/>
  <c r="J21" i="2"/>
  <c r="J18" i="1" s="1"/>
  <c r="L16" i="9" s="1"/>
  <c r="N21" i="2"/>
  <c r="N18" i="1" s="1"/>
  <c r="P16" i="9" s="1"/>
  <c r="P21" i="2"/>
  <c r="P18" i="1" s="1"/>
  <c r="R16" i="9" s="1"/>
  <c r="T21" i="2"/>
  <c r="U21"/>
  <c r="V21"/>
  <c r="X21"/>
  <c r="X18" i="1" s="1"/>
  <c r="Z16" i="9" s="1"/>
  <c r="Y21" i="2"/>
  <c r="Z21"/>
  <c r="Z18" i="1" s="1"/>
  <c r="AB16" i="9" s="1"/>
  <c r="AF21" i="2"/>
  <c r="AH21"/>
  <c r="AI21"/>
  <c r="H22"/>
  <c r="H19" i="1" s="1"/>
  <c r="J17" i="9" s="1"/>
  <c r="J22" i="2"/>
  <c r="J19" i="1" s="1"/>
  <c r="L17" i="9" s="1"/>
  <c r="N22" i="2"/>
  <c r="P22"/>
  <c r="P19" i="1" s="1"/>
  <c r="R17" i="9" s="1"/>
  <c r="T22" i="2"/>
  <c r="U22"/>
  <c r="V22"/>
  <c r="V19" i="1" s="1"/>
  <c r="X17" i="9" s="1"/>
  <c r="X22" i="2"/>
  <c r="Y22"/>
  <c r="Z22"/>
  <c r="AF22"/>
  <c r="AH22"/>
  <c r="AI22"/>
  <c r="AH19" i="1" s="1"/>
  <c r="H23" i="2"/>
  <c r="J23"/>
  <c r="J20" i="1" s="1"/>
  <c r="L18" i="9" s="1"/>
  <c r="N23" i="2"/>
  <c r="N20" i="1" s="1"/>
  <c r="P18" i="9" s="1"/>
  <c r="P23" i="2"/>
  <c r="P20" i="1" s="1"/>
  <c r="R18" i="9" s="1"/>
  <c r="T23" i="2"/>
  <c r="U23"/>
  <c r="V23"/>
  <c r="X23"/>
  <c r="X20" i="1" s="1"/>
  <c r="Z18" i="9" s="1"/>
  <c r="Y23" i="2"/>
  <c r="Z23"/>
  <c r="Z20" i="1" s="1"/>
  <c r="AB18" i="9" s="1"/>
  <c r="AF23" i="2"/>
  <c r="AH23"/>
  <c r="AI23"/>
  <c r="H24"/>
  <c r="H21" i="1" s="1"/>
  <c r="J19" i="9" s="1"/>
  <c r="J24" i="2"/>
  <c r="N24"/>
  <c r="P24"/>
  <c r="T24"/>
  <c r="V24" s="1"/>
  <c r="V21" i="1" s="1"/>
  <c r="X19" i="9" s="1"/>
  <c r="U24" i="2"/>
  <c r="X24"/>
  <c r="Y24"/>
  <c r="Z24"/>
  <c r="AF24"/>
  <c r="AH24"/>
  <c r="AI24"/>
  <c r="AH21" i="1" s="1"/>
  <c r="H25" i="2"/>
  <c r="J25"/>
  <c r="J22" i="1" s="1"/>
  <c r="L20" i="9" s="1"/>
  <c r="N25" i="2"/>
  <c r="P25"/>
  <c r="P22" i="1" s="1"/>
  <c r="R20" i="9" s="1"/>
  <c r="T25" i="2"/>
  <c r="U25"/>
  <c r="V25"/>
  <c r="X25"/>
  <c r="X22" i="1" s="1"/>
  <c r="Z20" i="9" s="1"/>
  <c r="Y25" i="2"/>
  <c r="Z25"/>
  <c r="Z22" i="1" s="1"/>
  <c r="AB20" i="9" s="1"/>
  <c r="AF25" i="2"/>
  <c r="AH25"/>
  <c r="AI25"/>
  <c r="H26"/>
  <c r="H23" i="1" s="1"/>
  <c r="J21" i="9" s="1"/>
  <c r="J26" i="2"/>
  <c r="N26"/>
  <c r="P26"/>
  <c r="T26"/>
  <c r="V26" s="1"/>
  <c r="V23" i="1" s="1"/>
  <c r="X21" i="9" s="1"/>
  <c r="U26" i="2"/>
  <c r="X26"/>
  <c r="Y26"/>
  <c r="Z26"/>
  <c r="AF26"/>
  <c r="AH26"/>
  <c r="AI26"/>
  <c r="AH23" i="1" s="1"/>
  <c r="H27" i="2"/>
  <c r="J27"/>
  <c r="J24" i="1" s="1"/>
  <c r="L22" i="9" s="1"/>
  <c r="N27" i="2"/>
  <c r="N24" i="1" s="1"/>
  <c r="P22" i="9" s="1"/>
  <c r="P27" i="2"/>
  <c r="P24" i="1" s="1"/>
  <c r="R22" i="9" s="1"/>
  <c r="T27" i="2"/>
  <c r="U27"/>
  <c r="V27"/>
  <c r="X27"/>
  <c r="X24" i="1" s="1"/>
  <c r="Z22" i="9" s="1"/>
  <c r="Y27" i="2"/>
  <c r="Z27"/>
  <c r="Z24" i="1" s="1"/>
  <c r="AB22" i="9" s="1"/>
  <c r="AF27" i="2"/>
  <c r="AH27"/>
  <c r="AI27"/>
  <c r="H28"/>
  <c r="H25" i="1" s="1"/>
  <c r="J23" i="9" s="1"/>
  <c r="J28" i="2"/>
  <c r="N28"/>
  <c r="P28"/>
  <c r="P25" i="1" s="1"/>
  <c r="R23" i="9" s="1"/>
  <c r="T28" i="2"/>
  <c r="V28" s="1"/>
  <c r="V25" i="1" s="1"/>
  <c r="X23" i="9" s="1"/>
  <c r="U28" i="2"/>
  <c r="X28"/>
  <c r="Y28"/>
  <c r="Z28"/>
  <c r="AF28"/>
  <c r="AH28"/>
  <c r="AI28"/>
  <c r="AH25" i="1" s="1"/>
  <c r="Q14"/>
  <c r="S12" i="9" s="1"/>
  <c r="Q15" i="1"/>
  <c r="S13" i="9" s="1"/>
  <c r="Q16" i="1"/>
  <c r="S14" i="9" s="1"/>
  <c r="Q17" i="1"/>
  <c r="S15" i="9" s="1"/>
  <c r="Q18" i="1"/>
  <c r="S16" i="9" s="1"/>
  <c r="Q19" i="1"/>
  <c r="S17" i="9" s="1"/>
  <c r="Q20" i="1"/>
  <c r="S18" i="9" s="1"/>
  <c r="Q21" i="1"/>
  <c r="S19" i="9" s="1"/>
  <c r="Q22" i="1"/>
  <c r="S20" i="9" s="1"/>
  <c r="Q23" i="1"/>
  <c r="S21" i="9" s="1"/>
  <c r="Q24" i="1"/>
  <c r="S22" i="9" s="1"/>
  <c r="Q25" i="1"/>
  <c r="S23" i="9" s="1"/>
  <c r="P14" i="1"/>
  <c r="R12" i="9" s="1"/>
  <c r="P15" i="1"/>
  <c r="R13" i="9" s="1"/>
  <c r="P16" i="1"/>
  <c r="R14" i="9" s="1"/>
  <c r="P17" i="1"/>
  <c r="R15" i="9" s="1"/>
  <c r="P21" i="1"/>
  <c r="R19" i="9" s="1"/>
  <c r="P23" i="1"/>
  <c r="R21" i="9" s="1"/>
  <c r="O14" i="1"/>
  <c r="Q12" i="9" s="1"/>
  <c r="O15" i="1"/>
  <c r="Q13" i="9" s="1"/>
  <c r="O16" i="1"/>
  <c r="Q14" i="9" s="1"/>
  <c r="O17" i="1"/>
  <c r="Q15" i="9" s="1"/>
  <c r="O18" i="1"/>
  <c r="Q16" i="9" s="1"/>
  <c r="O19" i="1"/>
  <c r="Q17" i="9" s="1"/>
  <c r="O20" i="1"/>
  <c r="Q18" i="9" s="1"/>
  <c r="O21" i="1"/>
  <c r="Q19" i="9" s="1"/>
  <c r="O22" i="1"/>
  <c r="Q20" i="9" s="1"/>
  <c r="O23" i="1"/>
  <c r="Q21" i="9" s="1"/>
  <c r="O24" i="1"/>
  <c r="Q22" i="9" s="1"/>
  <c r="O25" i="1"/>
  <c r="Q23" i="9" s="1"/>
  <c r="O13" i="1"/>
  <c r="Q11" i="9" s="1"/>
  <c r="N15" i="1"/>
  <c r="P13" i="9" s="1"/>
  <c r="N17" i="1"/>
  <c r="P15" i="9" s="1"/>
  <c r="N19" i="1"/>
  <c r="P17" i="9" s="1"/>
  <c r="N21" i="1"/>
  <c r="P19" i="9" s="1"/>
  <c r="N22" i="1"/>
  <c r="P20" i="9" s="1"/>
  <c r="N23" i="1"/>
  <c r="P21" i="9" s="1"/>
  <c r="N25" i="1"/>
  <c r="P23" i="9" s="1"/>
  <c r="M14" i="1"/>
  <c r="O12" i="9" s="1"/>
  <c r="M15" i="1"/>
  <c r="O13" i="9" s="1"/>
  <c r="M16" i="1"/>
  <c r="O14" i="9" s="1"/>
  <c r="M17" i="1"/>
  <c r="O15" i="9" s="1"/>
  <c r="M18" i="1"/>
  <c r="O16" i="9" s="1"/>
  <c r="M19" i="1"/>
  <c r="O17" i="9" s="1"/>
  <c r="M20" i="1"/>
  <c r="O18" i="9" s="1"/>
  <c r="M21" i="1"/>
  <c r="O19" i="9" s="1"/>
  <c r="M22" i="1"/>
  <c r="O20" i="9" s="1"/>
  <c r="M23" i="1"/>
  <c r="O21" i="9" s="1"/>
  <c r="M24" i="1"/>
  <c r="O22" i="9" s="1"/>
  <c r="M25" i="1"/>
  <c r="O23" i="9" s="1"/>
  <c r="M13" i="1"/>
  <c r="O11" i="9" s="1"/>
  <c r="K14" i="1"/>
  <c r="M12" i="9" s="1"/>
  <c r="K15" i="1"/>
  <c r="M13" i="9" s="1"/>
  <c r="K16" i="1"/>
  <c r="M14" i="9" s="1"/>
  <c r="K17" i="1"/>
  <c r="M15" i="9" s="1"/>
  <c r="K18" i="1"/>
  <c r="M16" i="9" s="1"/>
  <c r="K19" i="1"/>
  <c r="M17" i="9" s="1"/>
  <c r="K20" i="1"/>
  <c r="M18" i="9" s="1"/>
  <c r="K21" i="1"/>
  <c r="M19" i="9" s="1"/>
  <c r="K22" i="1"/>
  <c r="M20" i="9" s="1"/>
  <c r="K23" i="1"/>
  <c r="M21" i="9" s="1"/>
  <c r="K24" i="1"/>
  <c r="M22" i="9" s="1"/>
  <c r="K25" i="1"/>
  <c r="M23" i="9" s="1"/>
  <c r="J14" i="1"/>
  <c r="L12" i="9" s="1"/>
  <c r="J15" i="1"/>
  <c r="L13" i="9" s="1"/>
  <c r="J16" i="1"/>
  <c r="L14" i="9" s="1"/>
  <c r="J17" i="1"/>
  <c r="L15" i="9" s="1"/>
  <c r="J21" i="1"/>
  <c r="L19" i="9" s="1"/>
  <c r="J23" i="1"/>
  <c r="L21" i="9" s="1"/>
  <c r="J25" i="1"/>
  <c r="L23" i="9" s="1"/>
  <c r="I14" i="1"/>
  <c r="K12" i="9" s="1"/>
  <c r="I15" i="1"/>
  <c r="K13" i="9" s="1"/>
  <c r="I16" i="1"/>
  <c r="K14" i="9" s="1"/>
  <c r="I17" i="1"/>
  <c r="K15" i="9" s="1"/>
  <c r="I18" i="1"/>
  <c r="K16" i="9" s="1"/>
  <c r="I19" i="1"/>
  <c r="K17" i="9" s="1"/>
  <c r="I20" i="1"/>
  <c r="K18" i="9" s="1"/>
  <c r="I21" i="1"/>
  <c r="K19" i="9" s="1"/>
  <c r="I22" i="1"/>
  <c r="K20" i="9" s="1"/>
  <c r="I23" i="1"/>
  <c r="K21" i="9" s="1"/>
  <c r="I24" i="1"/>
  <c r="K22" i="9" s="1"/>
  <c r="I25" i="1"/>
  <c r="K23" i="9" s="1"/>
  <c r="I13" i="1"/>
  <c r="K11" i="9" s="1"/>
  <c r="H14" i="1"/>
  <c r="J12" i="9" s="1"/>
  <c r="H15" i="1"/>
  <c r="J13" i="9" s="1"/>
  <c r="H16" i="1"/>
  <c r="J14" i="9" s="1"/>
  <c r="H20" i="1"/>
  <c r="J18" i="9" s="1"/>
  <c r="H22" i="1"/>
  <c r="J20" i="9" s="1"/>
  <c r="H24" i="1"/>
  <c r="J22" i="9" s="1"/>
  <c r="G14" i="1"/>
  <c r="I12" i="9" s="1"/>
  <c r="G15" i="1"/>
  <c r="I13" i="9" s="1"/>
  <c r="G16" i="1"/>
  <c r="I14" i="9" s="1"/>
  <c r="G17" i="1"/>
  <c r="I15" i="9" s="1"/>
  <c r="G18" i="1"/>
  <c r="I16" i="9" s="1"/>
  <c r="G19" i="1"/>
  <c r="I17" i="9" s="1"/>
  <c r="G20" i="1"/>
  <c r="I18" i="9" s="1"/>
  <c r="G21" i="1"/>
  <c r="I19" i="9" s="1"/>
  <c r="G22" i="1"/>
  <c r="I20" i="9" s="1"/>
  <c r="G23" i="1"/>
  <c r="I21" i="9" s="1"/>
  <c r="G24" i="1"/>
  <c r="I22" i="9" s="1"/>
  <c r="G25" i="1"/>
  <c r="I23" i="9" s="1"/>
  <c r="G13" i="1"/>
  <c r="I11" i="9" s="1"/>
  <c r="AI16" i="2"/>
  <c r="AH16"/>
  <c r="Y16"/>
  <c r="X16"/>
  <c r="Z16" s="1"/>
  <c r="U16"/>
  <c r="T16"/>
  <c r="V16" s="1"/>
  <c r="V13" i="1" s="1"/>
  <c r="X11" i="9" s="1"/>
  <c r="P16" i="2"/>
  <c r="N16"/>
  <c r="K16"/>
  <c r="L17" l="1"/>
  <c r="L14" i="1" s="1"/>
  <c r="N12" i="9" s="1"/>
  <c r="AA27" i="2"/>
  <c r="AL27" s="1"/>
  <c r="AK24" i="1" s="1"/>
  <c r="AL22" i="9" s="1"/>
  <c r="AA23" i="2"/>
  <c r="AC23" s="1"/>
  <c r="AC20" i="1" s="1"/>
  <c r="AJ27" i="2"/>
  <c r="J41" i="7"/>
  <c r="K41" s="1"/>
  <c r="J43"/>
  <c r="L28" i="2"/>
  <c r="L25" i="1" s="1"/>
  <c r="N23" i="9" s="1"/>
  <c r="L27" i="2"/>
  <c r="L24" i="1" s="1"/>
  <c r="N22" i="9" s="1"/>
  <c r="L21" i="2"/>
  <c r="L18" i="1" s="1"/>
  <c r="N16" i="9" s="1"/>
  <c r="L19" i="2"/>
  <c r="L16" i="1" s="1"/>
  <c r="N14" i="9" s="1"/>
  <c r="AA25" i="2"/>
  <c r="AA21"/>
  <c r="AC21" s="1"/>
  <c r="AC18" i="1" s="1"/>
  <c r="AA17" i="2"/>
  <c r="AA14" i="1" s="1"/>
  <c r="AC12" i="9" s="1"/>
  <c r="J42" i="7"/>
  <c r="K42" s="1"/>
  <c r="J44"/>
  <c r="K44" s="1"/>
  <c r="R23" i="2"/>
  <c r="R20" i="1" s="1"/>
  <c r="T18" i="9" s="1"/>
  <c r="AJ16" i="2"/>
  <c r="AI13" i="1" s="1"/>
  <c r="AL21" i="2"/>
  <c r="AK18" i="1" s="1"/>
  <c r="AL16" i="9" s="1"/>
  <c r="AL19" i="2"/>
  <c r="AJ25"/>
  <c r="AI22" i="1" s="1"/>
  <c r="AJ23" i="2"/>
  <c r="AI20" i="1" s="1"/>
  <c r="AJ21" i="2"/>
  <c r="AJ19"/>
  <c r="AJ17"/>
  <c r="R27"/>
  <c r="R25"/>
  <c r="R22" i="1" s="1"/>
  <c r="T20" i="9" s="1"/>
  <c r="R21" i="2"/>
  <c r="R19"/>
  <c r="AB19" s="1"/>
  <c r="AB16" i="1" s="1"/>
  <c r="AD14" i="9" s="1"/>
  <c r="R17" i="2"/>
  <c r="AB17" s="1"/>
  <c r="AB14" i="1" s="1"/>
  <c r="AD12" i="9" s="1"/>
  <c r="X13" i="1"/>
  <c r="Z11" i="9" s="1"/>
  <c r="X25" i="1"/>
  <c r="Z23" i="9" s="1"/>
  <c r="X23" i="1"/>
  <c r="Z21" i="9" s="1"/>
  <c r="X21" i="1"/>
  <c r="Z19" i="9" s="1"/>
  <c r="X19" i="1"/>
  <c r="Z17" i="9" s="1"/>
  <c r="X17" i="1"/>
  <c r="Z15" i="9" s="1"/>
  <c r="X15" i="1"/>
  <c r="Z13" i="9" s="1"/>
  <c r="Y13" i="1"/>
  <c r="AA11" i="9" s="1"/>
  <c r="Y25" i="1"/>
  <c r="AA23" i="9" s="1"/>
  <c r="Y23" i="1"/>
  <c r="AA21" i="9" s="1"/>
  <c r="Y21" i="1"/>
  <c r="AA19" i="9" s="1"/>
  <c r="Y19" i="1"/>
  <c r="AA17" i="9" s="1"/>
  <c r="Y17" i="1"/>
  <c r="AA15" i="9" s="1"/>
  <c r="Y15" i="1"/>
  <c r="AA13" i="9" s="1"/>
  <c r="Z13" i="1"/>
  <c r="AB11" i="9" s="1"/>
  <c r="Z25" i="1"/>
  <c r="AB23" i="9" s="1"/>
  <c r="Z23" i="1"/>
  <c r="AB21" i="9" s="1"/>
  <c r="Z21" i="1"/>
  <c r="AB19" i="9" s="1"/>
  <c r="Z19" i="1"/>
  <c r="AB17" i="9" s="1"/>
  <c r="Z17" i="1"/>
  <c r="AB15" i="9" s="1"/>
  <c r="Z15" i="1"/>
  <c r="AB13" i="9" s="1"/>
  <c r="AE13" i="1"/>
  <c r="AE24"/>
  <c r="AE22"/>
  <c r="AE20"/>
  <c r="AE18"/>
  <c r="AE16"/>
  <c r="AE14"/>
  <c r="AG13"/>
  <c r="AG25"/>
  <c r="AG24"/>
  <c r="AG23"/>
  <c r="AG22"/>
  <c r="AG21"/>
  <c r="AG20"/>
  <c r="AG19"/>
  <c r="AG18"/>
  <c r="AG17"/>
  <c r="AG16"/>
  <c r="AG15"/>
  <c r="AG14"/>
  <c r="AH13"/>
  <c r="AI24"/>
  <c r="AI18"/>
  <c r="AI16"/>
  <c r="AI14"/>
  <c r="L25" i="2"/>
  <c r="L18"/>
  <c r="L22"/>
  <c r="L26"/>
  <c r="R28"/>
  <c r="R26"/>
  <c r="R24"/>
  <c r="R21" i="1" s="1"/>
  <c r="T19" i="9" s="1"/>
  <c r="R22" i="2"/>
  <c r="R19" i="1" s="1"/>
  <c r="T17" i="9" s="1"/>
  <c r="R20" i="2"/>
  <c r="R17" i="1" s="1"/>
  <c r="T15" i="9" s="1"/>
  <c r="R18" i="2"/>
  <c r="AJ28"/>
  <c r="AA28"/>
  <c r="AJ26"/>
  <c r="AA26"/>
  <c r="AC26" s="1"/>
  <c r="AC23" i="1" s="1"/>
  <c r="AJ24" i="2"/>
  <c r="AA24"/>
  <c r="AA21" i="1" s="1"/>
  <c r="AC19" i="9" s="1"/>
  <c r="AJ22" i="2"/>
  <c r="AA22"/>
  <c r="AA19" i="1" s="1"/>
  <c r="AC17" i="9" s="1"/>
  <c r="AJ20" i="2"/>
  <c r="AA20"/>
  <c r="AJ18"/>
  <c r="AA18"/>
  <c r="Y24" i="1"/>
  <c r="AA22" i="9" s="1"/>
  <c r="Y22" i="1"/>
  <c r="AA20" i="9" s="1"/>
  <c r="Y20" i="1"/>
  <c r="AA18" i="9" s="1"/>
  <c r="Y18" i="1"/>
  <c r="AA16" i="9" s="1"/>
  <c r="Y16" i="1"/>
  <c r="AA14" i="9" s="1"/>
  <c r="Y14" i="1"/>
  <c r="AA12" i="9" s="1"/>
  <c r="AE25" i="1"/>
  <c r="AE23"/>
  <c r="AE21"/>
  <c r="AE19"/>
  <c r="AE17"/>
  <c r="AE15"/>
  <c r="AH24"/>
  <c r="AH22"/>
  <c r="AH20"/>
  <c r="AH18"/>
  <c r="AH16"/>
  <c r="AH14"/>
  <c r="L23" i="2"/>
  <c r="L20"/>
  <c r="L24"/>
  <c r="T25" i="1"/>
  <c r="V23" i="9" s="1"/>
  <c r="U25" i="1"/>
  <c r="W23" i="9" s="1"/>
  <c r="T24" i="1"/>
  <c r="V22" i="9" s="1"/>
  <c r="V24" i="1"/>
  <c r="X22" i="9" s="1"/>
  <c r="U24" i="1"/>
  <c r="W22" i="9" s="1"/>
  <c r="T23" i="1"/>
  <c r="V21" i="9" s="1"/>
  <c r="U23" i="1"/>
  <c r="W21" i="9" s="1"/>
  <c r="T22" i="1"/>
  <c r="V20" i="9" s="1"/>
  <c r="V22" i="1"/>
  <c r="X20" i="9" s="1"/>
  <c r="U22" i="1"/>
  <c r="W20" i="9" s="1"/>
  <c r="T21" i="1"/>
  <c r="V19" i="9" s="1"/>
  <c r="U21" i="1"/>
  <c r="W19" i="9" s="1"/>
  <c r="T20" i="1"/>
  <c r="V18" i="9" s="1"/>
  <c r="V20" i="1"/>
  <c r="X18" i="9" s="1"/>
  <c r="U20" i="1"/>
  <c r="W18" i="9" s="1"/>
  <c r="T19" i="1"/>
  <c r="V17" i="9" s="1"/>
  <c r="U19" i="1"/>
  <c r="W17" i="9" s="1"/>
  <c r="U18" i="1"/>
  <c r="W16" i="9" s="1"/>
  <c r="T18" i="1"/>
  <c r="V16" i="9" s="1"/>
  <c r="V18" i="1"/>
  <c r="X16" i="9" s="1"/>
  <c r="V17" i="1"/>
  <c r="X15" i="9" s="1"/>
  <c r="T17" i="1"/>
  <c r="V15" i="9" s="1"/>
  <c r="U16" i="1"/>
  <c r="W14" i="9" s="1"/>
  <c r="T16" i="1"/>
  <c r="V14" i="9" s="1"/>
  <c r="V16" i="1"/>
  <c r="X14" i="9" s="1"/>
  <c r="V15" i="1"/>
  <c r="X13" i="9" s="1"/>
  <c r="T15" i="1"/>
  <c r="V13" i="9" s="1"/>
  <c r="U14" i="1"/>
  <c r="W12" i="9" s="1"/>
  <c r="T14" i="1"/>
  <c r="V12" i="9" s="1"/>
  <c r="V14" i="1"/>
  <c r="X12" i="9" s="1"/>
  <c r="U13" i="1"/>
  <c r="W11" i="9" s="1"/>
  <c r="T13" i="1"/>
  <c r="V11" i="9" s="1"/>
  <c r="AB28" i="2"/>
  <c r="AB25" i="1" s="1"/>
  <c r="AD23" i="9" s="1"/>
  <c r="AB23" i="2"/>
  <c r="AB22"/>
  <c r="N13" i="1"/>
  <c r="P11" i="9" s="1"/>
  <c r="K13" i="1"/>
  <c r="M11" i="9" s="1"/>
  <c r="R25" i="1"/>
  <c r="T23" i="9" s="1"/>
  <c r="R24" i="1"/>
  <c r="T22" i="9" s="1"/>
  <c r="R23" i="1"/>
  <c r="T21" i="9" s="1"/>
  <c r="AA20" i="1"/>
  <c r="AC18" i="9" s="1"/>
  <c r="R18" i="1"/>
  <c r="T16" i="9" s="1"/>
  <c r="AA18" i="1"/>
  <c r="AC16" i="9" s="1"/>
  <c r="R16" i="1"/>
  <c r="T14" i="9" s="1"/>
  <c r="AA16" i="1"/>
  <c r="AC14" i="9" s="1"/>
  <c r="AK16" i="1"/>
  <c r="AL14" i="9" s="1"/>
  <c r="R15" i="1"/>
  <c r="T13" i="9" s="1"/>
  <c r="R14" i="1"/>
  <c r="T12" i="9" s="1"/>
  <c r="AA16" i="2"/>
  <c r="P13" i="1"/>
  <c r="R11" i="9" s="1"/>
  <c r="Q13" i="1"/>
  <c r="S11" i="9" s="1"/>
  <c r="R16" i="2"/>
  <c r="L43" i="7" l="1"/>
  <c r="AA24" i="1"/>
  <c r="AC22" i="9" s="1"/>
  <c r="AB27" i="2"/>
  <c r="AB24" i="1" s="1"/>
  <c r="AD22" i="9" s="1"/>
  <c r="AB25" i="2"/>
  <c r="AB22" i="1" s="1"/>
  <c r="AD20" i="9" s="1"/>
  <c r="K43" i="7"/>
  <c r="AA22" i="1"/>
  <c r="AC20" i="9" s="1"/>
  <c r="AC27" i="2"/>
  <c r="AC24" i="1" s="1"/>
  <c r="AL23" i="2"/>
  <c r="AK20" i="1" s="1"/>
  <c r="AL18" i="9" s="1"/>
  <c r="AA23" i="1"/>
  <c r="AC21" i="9" s="1"/>
  <c r="AB20" i="2"/>
  <c r="AK20" s="1"/>
  <c r="AJ17" i="1" s="1"/>
  <c r="AK15" i="9" s="1"/>
  <c r="J45" i="7"/>
  <c r="L45" s="1"/>
  <c r="J48"/>
  <c r="K48" s="1"/>
  <c r="M48" s="1"/>
  <c r="J46"/>
  <c r="L46" s="1"/>
  <c r="J47"/>
  <c r="L47" s="1"/>
  <c r="AL16" i="2"/>
  <c r="AC16"/>
  <c r="AC13" i="1" s="1"/>
  <c r="AL18" i="2"/>
  <c r="AK15" i="1" s="1"/>
  <c r="AL13" i="9" s="1"/>
  <c r="AC18" i="2"/>
  <c r="AC15" i="1" s="1"/>
  <c r="AL20" i="2"/>
  <c r="AK17" i="1" s="1"/>
  <c r="AL15" i="9" s="1"/>
  <c r="AC20" i="2"/>
  <c r="AC17" i="1" s="1"/>
  <c r="AL22" i="2"/>
  <c r="AK19" i="1" s="1"/>
  <c r="AL17" i="9" s="1"/>
  <c r="AC22" i="2"/>
  <c r="AC19" i="1" s="1"/>
  <c r="AL24" i="2"/>
  <c r="AK21" i="1" s="1"/>
  <c r="AL19" i="9" s="1"/>
  <c r="AC24" i="2"/>
  <c r="AC21" i="1" s="1"/>
  <c r="AL28" i="2"/>
  <c r="AK25" i="1" s="1"/>
  <c r="AL23" i="9" s="1"/>
  <c r="AC28" i="2"/>
  <c r="AC25" i="1" s="1"/>
  <c r="AL17" i="2"/>
  <c r="AK14" i="1" s="1"/>
  <c r="AL12" i="9" s="1"/>
  <c r="AC17" i="2"/>
  <c r="AC14" i="1" s="1"/>
  <c r="AL25" i="2"/>
  <c r="AK22" i="1" s="1"/>
  <c r="AL20" i="9" s="1"/>
  <c r="AC25" i="2"/>
  <c r="AC22" i="1" s="1"/>
  <c r="AA25"/>
  <c r="AC23" i="9" s="1"/>
  <c r="AB24" i="2"/>
  <c r="AA17" i="1"/>
  <c r="AC15" i="9" s="1"/>
  <c r="AA15" i="1"/>
  <c r="AC13" i="9" s="1"/>
  <c r="L41" i="7"/>
  <c r="M41" s="1"/>
  <c r="AK28" i="2"/>
  <c r="AJ25" i="1" s="1"/>
  <c r="AK23" i="9" s="1"/>
  <c r="AB17" i="1"/>
  <c r="AD15" i="9" s="1"/>
  <c r="AB18" i="2"/>
  <c r="AB15" i="1" s="1"/>
  <c r="AD13" i="9" s="1"/>
  <c r="M43" i="7"/>
  <c r="AB26" i="2"/>
  <c r="AL26"/>
  <c r="AK23" i="1" s="1"/>
  <c r="AL21" i="9" s="1"/>
  <c r="AK27" i="2"/>
  <c r="AJ24" i="1" s="1"/>
  <c r="AK22" i="9" s="1"/>
  <c r="AK22" i="2"/>
  <c r="AK19"/>
  <c r="L21" i="1"/>
  <c r="N19" i="9" s="1"/>
  <c r="L20" i="1"/>
  <c r="N18" i="9" s="1"/>
  <c r="L19" i="1"/>
  <c r="N17" i="9" s="1"/>
  <c r="AB21" i="2"/>
  <c r="L17" i="1"/>
  <c r="N15" i="9" s="1"/>
  <c r="AI15" i="1"/>
  <c r="AI17"/>
  <c r="AI19"/>
  <c r="AI21"/>
  <c r="AI23"/>
  <c r="AI25"/>
  <c r="L23"/>
  <c r="N21" i="9" s="1"/>
  <c r="L15" i="1"/>
  <c r="N13" i="9" s="1"/>
  <c r="L22" i="1"/>
  <c r="N20" i="9" s="1"/>
  <c r="AB19" i="1"/>
  <c r="AD17" i="9" s="1"/>
  <c r="AB20" i="1"/>
  <c r="AD18" i="9" s="1"/>
  <c r="AK23" i="2"/>
  <c r="AK17"/>
  <c r="AJ14" i="1" s="1"/>
  <c r="AK12" i="9" s="1"/>
  <c r="AK25" i="2"/>
  <c r="R13" i="1"/>
  <c r="T11" i="9" s="1"/>
  <c r="AA13" i="1"/>
  <c r="AC11" i="9" s="1"/>
  <c r="J16" i="2"/>
  <c r="H16"/>
  <c r="K46" i="7" l="1"/>
  <c r="M46" s="1"/>
  <c r="K45"/>
  <c r="M45" s="1"/>
  <c r="L48"/>
  <c r="N47" s="1"/>
  <c r="K47"/>
  <c r="M47" s="1"/>
  <c r="P47"/>
  <c r="AK24" i="2"/>
  <c r="AJ21" i="1" s="1"/>
  <c r="AK19" i="9" s="1"/>
  <c r="AB21" i="1"/>
  <c r="AD19" i="9" s="1"/>
  <c r="AK18" i="2"/>
  <c r="N41" i="7"/>
  <c r="O41" s="1"/>
  <c r="C49"/>
  <c r="P41"/>
  <c r="AK26" i="2"/>
  <c r="AJ23" i="1" s="1"/>
  <c r="AK21" i="9" s="1"/>
  <c r="AB23" i="1"/>
  <c r="AD21" i="9" s="1"/>
  <c r="AJ19" i="1"/>
  <c r="AK17" i="9" s="1"/>
  <c r="AJ16" i="1"/>
  <c r="AK14" i="9" s="1"/>
  <c r="AK21" i="2"/>
  <c r="AB18" i="1"/>
  <c r="AD16" i="9" s="1"/>
  <c r="AJ20" i="1"/>
  <c r="AK18" i="9" s="1"/>
  <c r="AJ15" i="1"/>
  <c r="AK13" i="9" s="1"/>
  <c r="AJ22" i="1"/>
  <c r="AK20" i="9" s="1"/>
  <c r="J13" i="1"/>
  <c r="L11" i="9" s="1"/>
  <c r="L16" i="2"/>
  <c r="H13" i="1"/>
  <c r="J11" i="9" s="1"/>
  <c r="AK13" i="1"/>
  <c r="AL11" i="9" s="1"/>
  <c r="J35" i="5"/>
  <c r="O47" i="7" l="1"/>
  <c r="H52"/>
  <c r="H54" s="1"/>
  <c r="I49"/>
  <c r="H53"/>
  <c r="AJ18" i="1"/>
  <c r="AK16" i="9" s="1"/>
  <c r="L13" i="1"/>
  <c r="N11" i="9" s="1"/>
  <c r="AB16" i="2"/>
  <c r="AF13" i="1"/>
  <c r="AD13"/>
  <c r="W13"/>
  <c r="Y11" i="9" s="1"/>
  <c r="AB13" i="1" l="1"/>
  <c r="AD11" i="9" s="1"/>
  <c r="AK16" i="2"/>
  <c r="AJ13" i="1" l="1"/>
  <c r="AK11" i="9" s="1"/>
  <c r="A14" i="1" l="1"/>
  <c r="A15" l="1"/>
  <c r="C13" i="9" s="1"/>
  <c r="C12"/>
  <c r="A17" i="2"/>
  <c r="A18" s="1"/>
  <c r="A19" s="1"/>
  <c r="A20" s="1"/>
  <c r="A21" s="1"/>
  <c r="A22" s="1"/>
  <c r="A23" s="1"/>
  <c r="A24" s="1"/>
  <c r="A25" s="1"/>
  <c r="A26" s="1"/>
  <c r="A27" s="1"/>
  <c r="A16" i="1" l="1"/>
  <c r="C14" i="9" s="1"/>
  <c r="A28" i="2"/>
  <c r="A17" i="1"/>
  <c r="A18" l="1"/>
  <c r="C16" i="9" s="1"/>
  <c r="C15"/>
  <c r="A19" i="1" l="1"/>
  <c r="A20" l="1"/>
  <c r="C17" i="9"/>
  <c r="A21" i="1" l="1"/>
  <c r="C18" i="9"/>
  <c r="A22" i="1" l="1"/>
  <c r="C19" i="9"/>
  <c r="A23" i="1" l="1"/>
  <c r="C20" i="9"/>
  <c r="A24" i="1" l="1"/>
  <c r="C21" i="9"/>
  <c r="A25" i="1" l="1"/>
  <c r="C22" i="9"/>
  <c r="C23" l="1"/>
  <c r="H20" i="5" l="1"/>
  <c r="D22" l="1"/>
  <c r="H22"/>
  <c r="D20" l="1"/>
</calcChain>
</file>

<file path=xl/sharedStrings.xml><?xml version="1.0" encoding="utf-8"?>
<sst xmlns="http://schemas.openxmlformats.org/spreadsheetml/2006/main" count="537" uniqueCount="255">
  <si>
    <t>N°</t>
  </si>
  <si>
    <t>N° d'inscription</t>
  </si>
  <si>
    <t>Nom</t>
  </si>
  <si>
    <t>Prénom</t>
  </si>
  <si>
    <t>CR</t>
  </si>
  <si>
    <t>Déc</t>
  </si>
  <si>
    <t>Barbacha</t>
  </si>
  <si>
    <t>Akbou</t>
  </si>
  <si>
    <t xml:space="preserve">Université de Béjaia ABDERRAHMANE MIRA </t>
  </si>
  <si>
    <t>Département de Droit des Affaires</t>
  </si>
  <si>
    <t xml:space="preserve">Filière : Droit  Economique et des Affaires  </t>
  </si>
  <si>
    <t>Spécialité :  Droit Immobilier</t>
  </si>
  <si>
    <t>Matricule</t>
  </si>
  <si>
    <t xml:space="preserve">Nom </t>
  </si>
  <si>
    <t>M/EMD</t>
  </si>
  <si>
    <t>Unité  Fondamentale U.E.F.1</t>
  </si>
  <si>
    <t>Unité Fond  (UEF2)</t>
  </si>
  <si>
    <t>U.Découv.</t>
  </si>
  <si>
    <t>U.Transv.</t>
  </si>
  <si>
    <t>Faculté de Droit  et des  Sciences Politiques</t>
  </si>
  <si>
    <t>C AN</t>
  </si>
  <si>
    <t>Prénom :</t>
  </si>
  <si>
    <t>N° d'inscription :</t>
  </si>
  <si>
    <t>Diplôme préparé :</t>
  </si>
  <si>
    <t>Semestre</t>
  </si>
  <si>
    <t>Unités d'enseignement (U. E)</t>
  </si>
  <si>
    <t>Matière(s) constitutive(s) de l'unite d'enseignement</t>
  </si>
  <si>
    <t>Résultats obtenus</t>
  </si>
  <si>
    <t>Nature</t>
  </si>
  <si>
    <t>Code et intitulé</t>
  </si>
  <si>
    <t>Crédits requis</t>
  </si>
  <si>
    <t>Coef</t>
  </si>
  <si>
    <t>intitulé(s)</t>
  </si>
  <si>
    <t>Crédits Requis</t>
  </si>
  <si>
    <t>Matières</t>
  </si>
  <si>
    <t>U . E</t>
  </si>
  <si>
    <t xml:space="preserve">Semestre </t>
  </si>
  <si>
    <t>Note</t>
  </si>
  <si>
    <t>Crédits</t>
  </si>
  <si>
    <t>Session</t>
  </si>
  <si>
    <t>Fondamentale1.1</t>
  </si>
  <si>
    <t>Fondamentale1.2</t>
  </si>
  <si>
    <t>U.E.D 1</t>
  </si>
  <si>
    <t>U.E.T 1</t>
  </si>
  <si>
    <t>Décision :</t>
  </si>
  <si>
    <t>Total des crédits cumulés pour l'année (S1+S2) :</t>
  </si>
  <si>
    <t xml:space="preserve">Le Chef De Département </t>
  </si>
  <si>
    <t>Béjaia le :</t>
  </si>
  <si>
    <t>SMNR</t>
  </si>
  <si>
    <t>Mémoire</t>
  </si>
  <si>
    <t>D.URB</t>
  </si>
  <si>
    <t>DPI</t>
  </si>
  <si>
    <t>D.Envir</t>
  </si>
  <si>
    <t>D.M.P</t>
  </si>
  <si>
    <t>DFI</t>
  </si>
  <si>
    <t>semestre 04</t>
  </si>
  <si>
    <t>semestre 03</t>
  </si>
  <si>
    <t>الجمهورية الجزائرية الديمقراطية الشعبية</t>
  </si>
  <si>
    <t>République Algérienne Démocratique et Populaire</t>
  </si>
  <si>
    <t>وزارة التعليم العالي والبحث العلمي</t>
  </si>
  <si>
    <t>Ministère de L’Enseignement Supérieur et de la Recherche Scientifique</t>
  </si>
  <si>
    <t>Certifie que l'étudiant  : ( e ) :</t>
  </si>
  <si>
    <t>Nom:</t>
  </si>
  <si>
    <t>Né(e) Le :</t>
  </si>
  <si>
    <t>à:</t>
  </si>
  <si>
    <t xml:space="preserve">Domaine: </t>
  </si>
  <si>
    <t>Filière:</t>
  </si>
  <si>
    <t>Cette attestation est délivrée pour servir et valoir ce que de droit</t>
  </si>
  <si>
    <t xml:space="preserve">Fait à Béjaia le: </t>
  </si>
  <si>
    <t>Le Doyen</t>
  </si>
  <si>
    <t>Adresse : Faculté de Droit et des Sciences Politiques  Campus Aboudaou Bejaia</t>
  </si>
  <si>
    <t>Tél: 034-22-93-57</t>
  </si>
  <si>
    <t>Fax 034-22-93-57</t>
  </si>
  <si>
    <t xml:space="preserve">email: facdroit_bej@yahoo.fr </t>
  </si>
  <si>
    <t>site Web : http:/www.univ-bejaia.dz</t>
  </si>
  <si>
    <t>Date Nais</t>
  </si>
  <si>
    <t>Lieude Nais</t>
  </si>
  <si>
    <t xml:space="preserve">PV DE MATIERE DE LA  DEUXIEME ANNEE  MASTER </t>
  </si>
  <si>
    <t>DMP</t>
  </si>
  <si>
    <t>Mmre</t>
  </si>
  <si>
    <t>M S4</t>
  </si>
  <si>
    <t>CR AN</t>
  </si>
  <si>
    <t>DEC</t>
  </si>
  <si>
    <t>MS3</t>
  </si>
  <si>
    <t>TCR</t>
  </si>
  <si>
    <t>Session : Normale</t>
  </si>
  <si>
    <t>MUM4</t>
  </si>
  <si>
    <t>M S3</t>
  </si>
  <si>
    <t>MUT3</t>
  </si>
  <si>
    <t>MUD3</t>
  </si>
  <si>
    <t>MUFB3</t>
  </si>
  <si>
    <t>MUEFA3</t>
  </si>
  <si>
    <t>U.  Fondamentale. 1</t>
  </si>
  <si>
    <t>U. Fondamentale 2</t>
  </si>
  <si>
    <t xml:space="preserve">U. Découverte </t>
  </si>
  <si>
    <t>U.Transversale</t>
  </si>
  <si>
    <t>Séminaire Méthodologie Recherche</t>
  </si>
  <si>
    <t>Semestre III</t>
  </si>
  <si>
    <t>Semestre IV</t>
  </si>
  <si>
    <r>
      <t xml:space="preserve">                  </t>
    </r>
    <r>
      <rPr>
        <b/>
        <sz val="14"/>
        <color theme="1"/>
        <rFont val="Algerian"/>
        <family val="5"/>
      </rPr>
      <t>M</t>
    </r>
    <r>
      <rPr>
        <b/>
        <sz val="12"/>
        <color theme="1"/>
        <rFont val="Cambria"/>
        <family val="1"/>
        <scheme val="major"/>
      </rPr>
      <t>inistere de L'</t>
    </r>
    <r>
      <rPr>
        <b/>
        <sz val="16"/>
        <color theme="1"/>
        <rFont val="Algerian"/>
        <family val="5"/>
      </rPr>
      <t>E</t>
    </r>
    <r>
      <rPr>
        <b/>
        <sz val="12"/>
        <color theme="1"/>
        <rFont val="Cambria"/>
        <family val="1"/>
        <scheme val="major"/>
      </rPr>
      <t>nseignement</t>
    </r>
    <r>
      <rPr>
        <b/>
        <sz val="14"/>
        <color theme="1"/>
        <rFont val="Algerian"/>
        <family val="5"/>
      </rPr>
      <t xml:space="preserve"> S</t>
    </r>
    <r>
      <rPr>
        <b/>
        <sz val="12"/>
        <color theme="1"/>
        <rFont val="Cambria"/>
        <family val="1"/>
        <scheme val="major"/>
      </rPr>
      <t>upérieur et de la</t>
    </r>
    <r>
      <rPr>
        <b/>
        <sz val="14"/>
        <color theme="1"/>
        <rFont val="Algerian"/>
        <family val="5"/>
      </rPr>
      <t xml:space="preserve"> R</t>
    </r>
    <r>
      <rPr>
        <b/>
        <sz val="12"/>
        <color theme="1"/>
        <rFont val="Cambria"/>
        <family val="1"/>
        <scheme val="major"/>
      </rPr>
      <t xml:space="preserve">echerche </t>
    </r>
    <r>
      <rPr>
        <b/>
        <sz val="14"/>
        <color theme="1"/>
        <rFont val="Algerian"/>
        <family val="5"/>
      </rPr>
      <t>S</t>
    </r>
    <r>
      <rPr>
        <b/>
        <sz val="12"/>
        <color theme="1"/>
        <rFont val="Cambria"/>
        <family val="1"/>
        <scheme val="major"/>
      </rPr>
      <t>cientifique</t>
    </r>
  </si>
  <si>
    <r>
      <t xml:space="preserve">                     </t>
    </r>
    <r>
      <rPr>
        <b/>
        <sz val="14"/>
        <color theme="1"/>
        <rFont val="Algerian"/>
        <family val="5"/>
      </rPr>
      <t>R</t>
    </r>
    <r>
      <rPr>
        <b/>
        <sz val="11"/>
        <color theme="1"/>
        <rFont val="Cambria"/>
        <family val="1"/>
        <scheme val="major"/>
      </rPr>
      <t xml:space="preserve">épublique </t>
    </r>
    <r>
      <rPr>
        <b/>
        <sz val="16"/>
        <color theme="1"/>
        <rFont val="Algerian"/>
        <family val="5"/>
      </rPr>
      <t>A</t>
    </r>
    <r>
      <rPr>
        <b/>
        <sz val="11"/>
        <color theme="1"/>
        <rFont val="Cambria"/>
        <family val="1"/>
        <scheme val="major"/>
      </rPr>
      <t>lgeriénne</t>
    </r>
    <r>
      <rPr>
        <b/>
        <sz val="16"/>
        <color theme="1"/>
        <rFont val="Algerian"/>
        <family val="5"/>
      </rPr>
      <t xml:space="preserve"> D</t>
    </r>
    <r>
      <rPr>
        <b/>
        <sz val="11"/>
        <color theme="1"/>
        <rFont val="Cambria"/>
        <family val="1"/>
        <scheme val="major"/>
      </rPr>
      <t xml:space="preserve">émocratique et </t>
    </r>
    <r>
      <rPr>
        <b/>
        <sz val="16"/>
        <color theme="1"/>
        <rFont val="Algerian"/>
        <family val="5"/>
      </rPr>
      <t>P</t>
    </r>
    <r>
      <rPr>
        <b/>
        <sz val="11"/>
        <color theme="1"/>
        <rFont val="Cambria"/>
        <family val="1"/>
        <scheme val="major"/>
      </rPr>
      <t>opulaire</t>
    </r>
  </si>
  <si>
    <t xml:space="preserve">                 Université ABDERRAHMANE-MIRA  de Béjaia </t>
  </si>
  <si>
    <t>année universitaire 2010/2011</t>
  </si>
  <si>
    <t>Semestre I</t>
  </si>
  <si>
    <t>Droit du Commerce International</t>
  </si>
  <si>
    <t>U.E.F1.1</t>
  </si>
  <si>
    <t>Droit de la Concurrence approfondi</t>
  </si>
  <si>
    <t>Droit International Economique</t>
  </si>
  <si>
    <t>U.E.F1.2</t>
  </si>
  <si>
    <t>Droit des Investissements</t>
  </si>
  <si>
    <t>Droit Domanial</t>
  </si>
  <si>
    <t>Découverte 1</t>
  </si>
  <si>
    <t>Langue</t>
  </si>
  <si>
    <t>Transversale 1</t>
  </si>
  <si>
    <t>Droit des Assurances</t>
  </si>
  <si>
    <t>Semestre II</t>
  </si>
  <si>
    <t>Droit de l'arbitrage commercial international</t>
  </si>
  <si>
    <t>U.E.F2.1</t>
  </si>
  <si>
    <t>Fondamentale2.1</t>
  </si>
  <si>
    <t>Droit des Contrats d'Affaires</t>
  </si>
  <si>
    <t>U.E.F2.2</t>
  </si>
  <si>
    <t>Fondamentale2.2</t>
  </si>
  <si>
    <t>U.E.D 2</t>
  </si>
  <si>
    <t>Découverte 2</t>
  </si>
  <si>
    <t>Langue Française</t>
  </si>
  <si>
    <t>U.E.T 2</t>
  </si>
  <si>
    <t>Transversale 2</t>
  </si>
  <si>
    <t>Modes Alternatifs de Règlement des Différends</t>
  </si>
  <si>
    <t xml:space="preserve">Le Doyen De La Faculté De Droit et des Sciences Politiques </t>
  </si>
  <si>
    <t>Certifie que l'étudiant ( e ) :</t>
  </si>
  <si>
    <t>Né ( e) le :</t>
  </si>
  <si>
    <t>Domaine : Droit et des Sciences Politiques</t>
  </si>
  <si>
    <t>Filière : Droit</t>
  </si>
  <si>
    <t xml:space="preserve">Inscrit ( e ) au sein de notre établissement de : </t>
  </si>
  <si>
    <t>A obtenu durant son cursus universitaire les résultats suivants :</t>
  </si>
  <si>
    <t>MOYENNE GENERALE DU CURSUS</t>
  </si>
  <si>
    <t>TOTAL DES CREDITS</t>
  </si>
  <si>
    <t>GRADE</t>
  </si>
  <si>
    <t xml:space="preserve">République  Algériénne Démocratique et  Populaire  </t>
  </si>
  <si>
    <t>Etablissement : Universite Abderrahmane Mira -Béjaia</t>
  </si>
  <si>
    <t>Faculté  de Droit et des Sciences Politiques</t>
  </si>
  <si>
    <t>U.E.F 3.1</t>
  </si>
  <si>
    <t>Fondamentale3.1</t>
  </si>
  <si>
    <t>U.E.F 3.2</t>
  </si>
  <si>
    <t>Fondamentale3.2</t>
  </si>
  <si>
    <t>U.E.M 3</t>
  </si>
  <si>
    <t>Méthodologie 3</t>
  </si>
  <si>
    <t>U.E.T 3</t>
  </si>
  <si>
    <t>Transversale 3</t>
  </si>
  <si>
    <t>Travail Personnel (Mémoire)</t>
  </si>
  <si>
    <t>Séminaire (Methodologie)</t>
  </si>
  <si>
    <t>Total des crédits cumulés pour l'année (S3+S4) :</t>
  </si>
  <si>
    <t>Université Abderrahmane  Mira de Bejaia</t>
  </si>
  <si>
    <t>Faculté : Droit et  Sciences Politiques </t>
  </si>
  <si>
    <t>Département : Droit des Affaires</t>
  </si>
  <si>
    <r>
      <rPr>
        <b/>
        <i/>
        <sz val="18"/>
        <color theme="1"/>
        <rFont val="Times New Roman"/>
        <family val="1"/>
      </rPr>
      <t>J</t>
    </r>
    <r>
      <rPr>
        <sz val="13"/>
        <color theme="1"/>
        <rFont val="Times New Roman"/>
        <family val="1"/>
      </rPr>
      <t xml:space="preserve">e Soussigné,  le Doyen  de la Faculté de  Droit  et  des  Sciences  Politiques : </t>
    </r>
  </si>
  <si>
    <t>Département poste N°:3075</t>
  </si>
  <si>
    <t>à :</t>
  </si>
  <si>
    <t>Master  ( Professionnalisant )</t>
  </si>
  <si>
    <t>Année Univers.</t>
  </si>
  <si>
    <t>Droit Immobilier</t>
  </si>
  <si>
    <t>Droit des Concessions Foncières</t>
  </si>
  <si>
    <t>Contentieux  Fiscal</t>
  </si>
  <si>
    <t>Admis( e)</t>
  </si>
  <si>
    <t>Droit de l'Urbanisme</t>
  </si>
  <si>
    <t>Droit de la Promotion Immobilière</t>
  </si>
  <si>
    <t>Droit des l'Environnement</t>
  </si>
  <si>
    <t>Droit  de Marchés Publics</t>
  </si>
  <si>
    <t>Droit Fiscal Immobilier</t>
  </si>
  <si>
    <t>Session S1</t>
  </si>
  <si>
    <t>Session S2</t>
  </si>
  <si>
    <t>Warda</t>
  </si>
  <si>
    <t>Lynda</t>
  </si>
  <si>
    <t>MOKRANI</t>
  </si>
  <si>
    <t>El kseur</t>
  </si>
  <si>
    <t>Décision</t>
  </si>
  <si>
    <t>D.ENVIRON</t>
  </si>
  <si>
    <t>année universitaire 2012/2013</t>
  </si>
  <si>
    <t xml:space="preserve">RELEVé DE NOTES </t>
  </si>
  <si>
    <t xml:space="preserve">Date de déliberation: </t>
  </si>
  <si>
    <t xml:space="preserve">Spécialité:    </t>
  </si>
  <si>
    <t xml:space="preserve">Droit </t>
  </si>
  <si>
    <t>Droit et Sciences Politiques</t>
  </si>
  <si>
    <r>
      <t>A été déclaré (e)  admis (e)   pour l'obtention du diplôme de:</t>
    </r>
    <r>
      <rPr>
        <b/>
        <sz val="13"/>
        <color theme="1"/>
        <rFont val="Times New Roman"/>
        <family val="1"/>
      </rPr>
      <t xml:space="preserve"> Master</t>
    </r>
  </si>
  <si>
    <t>Ministère de l'Enseignement Superieure et de la Recherche Scientifique</t>
  </si>
  <si>
    <t xml:space="preserve">Université  ABDERRAHMANE MIRA  de Béjaia </t>
  </si>
  <si>
    <t>Année Universitaire : 2013/2014</t>
  </si>
  <si>
    <t xml:space="preserve">LISTE DES ETUDIANTS PAR GROUPE  </t>
  </si>
  <si>
    <t>09DR0479</t>
  </si>
  <si>
    <t>AITMOUSSAT</t>
  </si>
  <si>
    <t>09DR0790</t>
  </si>
  <si>
    <t>ALLOUANE</t>
  </si>
  <si>
    <t>Addada</t>
  </si>
  <si>
    <t>08DR105</t>
  </si>
  <si>
    <t>ASSOUL</t>
  </si>
  <si>
    <t>Yasmina</t>
  </si>
  <si>
    <t>09DR0309</t>
  </si>
  <si>
    <t>BENHAMOUCHE</t>
  </si>
  <si>
    <t>Karima</t>
  </si>
  <si>
    <t>09DR0779</t>
  </si>
  <si>
    <t>BORDJAH</t>
  </si>
  <si>
    <t>Abdel malek</t>
  </si>
  <si>
    <t>10DR261</t>
  </si>
  <si>
    <t>GHANEM</t>
  </si>
  <si>
    <t>Lyakout</t>
  </si>
  <si>
    <t>08DR357</t>
  </si>
  <si>
    <t>HADDADI</t>
  </si>
  <si>
    <t>08DR370</t>
  </si>
  <si>
    <t>LAHOUIRI</t>
  </si>
  <si>
    <t>Salah eddine</t>
  </si>
  <si>
    <t>09DR0554</t>
  </si>
  <si>
    <t>MAAFA</t>
  </si>
  <si>
    <t>09DR0592</t>
  </si>
  <si>
    <t>Siham</t>
  </si>
  <si>
    <t>09DR0277</t>
  </si>
  <si>
    <t>MOUSSAOUI</t>
  </si>
  <si>
    <t>Djamila</t>
  </si>
  <si>
    <t>09DR0666</t>
  </si>
  <si>
    <t>SOUIGA</t>
  </si>
  <si>
    <t>Rachida</t>
  </si>
  <si>
    <t>09DR0665</t>
  </si>
  <si>
    <t>TIGHREMT</t>
  </si>
  <si>
    <t>Nassima</t>
  </si>
  <si>
    <t xml:space="preserve">Date Naissance </t>
  </si>
  <si>
    <t>Lieu de Nais.</t>
  </si>
  <si>
    <t>Année Universitaire 2013/2014</t>
  </si>
  <si>
    <t xml:space="preserve">         </t>
  </si>
  <si>
    <t>Ministère de l'Enseignement Supérieur  et de la Recherche Scientifique</t>
  </si>
  <si>
    <t>09/04/1990</t>
  </si>
  <si>
    <t>Chellata</t>
  </si>
  <si>
    <t>03/02/1986</t>
  </si>
  <si>
    <t>Tamokra</t>
  </si>
  <si>
    <t>02/09/1985</t>
  </si>
  <si>
    <t>16/03/1978</t>
  </si>
  <si>
    <t>26/08/1988</t>
  </si>
  <si>
    <t>Feraoun</t>
  </si>
  <si>
    <t>24/07/1991</t>
  </si>
  <si>
    <t>11/07/1989</t>
  </si>
  <si>
    <t>Aokas</t>
  </si>
  <si>
    <t>28/06/1986</t>
  </si>
  <si>
    <t>Medjana</t>
  </si>
  <si>
    <t>13/10/1988</t>
  </si>
  <si>
    <t>Sidi aich</t>
  </si>
  <si>
    <t>25/09/1987</t>
  </si>
  <si>
    <t>El akhdaria</t>
  </si>
  <si>
    <t>23/01/1989</t>
  </si>
  <si>
    <t>Timzrit</t>
  </si>
  <si>
    <t>12/01/1987</t>
  </si>
  <si>
    <t>02/06/1987</t>
  </si>
  <si>
    <r>
      <rPr>
        <b/>
        <sz val="13"/>
        <color theme="1"/>
        <rFont val="Times New Roman"/>
        <family val="1"/>
      </rPr>
      <t>Dr  AIT MANSOUR Karim</t>
    </r>
    <r>
      <rPr>
        <sz val="13"/>
        <color theme="1"/>
        <rFont val="Times New Roman"/>
        <family val="1"/>
      </rPr>
      <t xml:space="preserve"> de  l'université Abderrahmane Mira de Bejaia </t>
    </r>
  </si>
  <si>
    <t>Promotion: 2013/2014</t>
  </si>
  <si>
    <t>Normale</t>
  </si>
  <si>
    <t>PROCES VERBAL  Semestriel  de  délibération  De la deuxième année MASTER  " DROIT IMMOBILIER "</t>
  </si>
  <si>
    <t xml:space="preserve">Fait le ; </t>
  </si>
  <si>
    <t>Après  les Délibérations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</si>
</sst>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Algerian"/>
      <family val="5"/>
    </font>
    <font>
      <b/>
      <sz val="13"/>
      <color theme="1"/>
      <name val="Algerian"/>
      <family val="5"/>
    </font>
    <font>
      <b/>
      <u/>
      <sz val="13"/>
      <color theme="1"/>
      <name val="Algerian"/>
      <family val="5"/>
    </font>
    <font>
      <b/>
      <sz val="14"/>
      <color theme="1"/>
      <name val="Algerian"/>
      <family val="5"/>
    </font>
    <font>
      <b/>
      <sz val="12"/>
      <color theme="1"/>
      <name val="Algerian"/>
      <family val="5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6"/>
      <color theme="1"/>
      <name val="Algerian"/>
      <family val="5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6"/>
      <color theme="1"/>
      <name val="Algerian"/>
      <family val="5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u/>
      <sz val="13"/>
      <color theme="1"/>
      <name val="Algerian"/>
      <family val="5"/>
    </font>
    <font>
      <b/>
      <u/>
      <sz val="14"/>
      <color theme="1"/>
      <name val="Times New Roman"/>
      <family val="1"/>
    </font>
    <font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22"/>
      <color theme="1"/>
      <name val="Times New Roman"/>
      <family val="1"/>
    </font>
    <font>
      <sz val="13"/>
      <color theme="1"/>
      <name val="Calibri"/>
      <family val="2"/>
      <scheme val="minor"/>
    </font>
    <font>
      <b/>
      <u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i/>
      <sz val="18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4">
    <xf numFmtId="0" fontId="0" fillId="0" borderId="0" xfId="0"/>
    <xf numFmtId="0" fontId="9" fillId="0" borderId="0" xfId="0" applyFont="1" applyAlignment="1"/>
    <xf numFmtId="0" fontId="0" fillId="0" borderId="0" xfId="0"/>
    <xf numFmtId="0" fontId="0" fillId="0" borderId="1" xfId="0" applyBorder="1"/>
    <xf numFmtId="0" fontId="1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4" borderId="1" xfId="0" applyFont="1" applyFill="1" applyBorder="1" applyAlignment="1">
      <alignment horizontal="center"/>
    </xf>
    <xf numFmtId="0" fontId="0" fillId="6" borderId="0" xfId="0" applyFill="1"/>
    <xf numFmtId="0" fontId="2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2" fontId="13" fillId="4" borderId="1" xfId="0" applyNumberFormat="1" applyFont="1" applyFill="1" applyBorder="1"/>
    <xf numFmtId="0" fontId="0" fillId="8" borderId="0" xfId="0" applyFill="1"/>
    <xf numFmtId="0" fontId="3" fillId="8" borderId="0" xfId="0" applyFont="1" applyFill="1" applyBorder="1" applyAlignment="1">
      <alignment horizontal="center" vertical="center"/>
    </xf>
    <xf numFmtId="0" fontId="10" fillId="0" borderId="0" xfId="0" applyFont="1" applyAlignment="1"/>
    <xf numFmtId="0" fontId="11" fillId="3" borderId="0" xfId="0" applyFont="1" applyFill="1" applyAlignment="1"/>
    <xf numFmtId="0" fontId="15" fillId="0" borderId="0" xfId="0" applyFont="1"/>
    <xf numFmtId="0" fontId="9" fillId="0" borderId="0" xfId="0" applyFont="1"/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15" fillId="0" borderId="0" xfId="0" applyFont="1" applyBorder="1"/>
    <xf numFmtId="0" fontId="9" fillId="0" borderId="0" xfId="0" applyFont="1" applyBorder="1"/>
    <xf numFmtId="0" fontId="5" fillId="0" borderId="0" xfId="0" applyFont="1" applyAlignment="1">
      <alignment horizontal="center"/>
    </xf>
    <xf numFmtId="2" fontId="1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7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/>
    <xf numFmtId="0" fontId="0" fillId="9" borderId="1" xfId="0" applyFill="1" applyBorder="1"/>
    <xf numFmtId="0" fontId="0" fillId="0" borderId="0" xfId="0" applyAlignment="1">
      <alignment horizontal="centerContinuous"/>
    </xf>
    <xf numFmtId="0" fontId="20" fillId="0" borderId="0" xfId="0" applyFont="1"/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8" fillId="0" borderId="0" xfId="0" applyFont="1" applyAlignment="1">
      <alignment horizontal="left" vertical="center"/>
    </xf>
    <xf numFmtId="0" fontId="20" fillId="0" borderId="12" xfId="0" applyFont="1" applyFill="1" applyBorder="1" applyAlignment="1">
      <alignment horizontal="centerContinuous" vertical="center" wrapText="1"/>
    </xf>
    <xf numFmtId="0" fontId="20" fillId="0" borderId="13" xfId="0" applyFont="1" applyFill="1" applyBorder="1" applyAlignment="1">
      <alignment horizontal="centerContinuous" vertical="center" wrapText="1"/>
    </xf>
    <xf numFmtId="0" fontId="20" fillId="0" borderId="13" xfId="0" applyFont="1" applyFill="1" applyBorder="1" applyAlignment="1">
      <alignment horizontal="centerContinuous" vertical="center"/>
    </xf>
    <xf numFmtId="0" fontId="20" fillId="0" borderId="14" xfId="0" applyFont="1" applyFill="1" applyBorder="1" applyAlignment="1">
      <alignment horizontal="centerContinuous" vertical="center"/>
    </xf>
    <xf numFmtId="0" fontId="20" fillId="0" borderId="15" xfId="0" applyFont="1" applyFill="1" applyBorder="1" applyAlignment="1">
      <alignment horizontal="centerContinuous" vertical="center"/>
    </xf>
    <xf numFmtId="0" fontId="20" fillId="0" borderId="16" xfId="0" applyFont="1" applyFill="1" applyBorder="1" applyAlignment="1">
      <alignment horizontal="centerContinuous" vertical="center"/>
    </xf>
    <xf numFmtId="0" fontId="20" fillId="0" borderId="17" xfId="0" applyFont="1" applyFill="1" applyBorder="1" applyAlignment="1">
      <alignment horizontal="centerContinuous" vertical="center"/>
    </xf>
    <xf numFmtId="0" fontId="20" fillId="0" borderId="18" xfId="0" applyFont="1" applyFill="1" applyBorder="1" applyAlignment="1">
      <alignment horizontal="centerContinuous" vertical="center"/>
    </xf>
    <xf numFmtId="0" fontId="0" fillId="0" borderId="0" xfId="0" applyAlignment="1">
      <alignment vertical="center"/>
    </xf>
    <xf numFmtId="0" fontId="20" fillId="0" borderId="12" xfId="0" applyFont="1" applyFill="1" applyBorder="1" applyAlignment="1">
      <alignment horizontal="centerContinuous" vertical="center"/>
    </xf>
    <xf numFmtId="0" fontId="20" fillId="0" borderId="21" xfId="0" applyFont="1" applyBorder="1" applyAlignment="1">
      <alignment horizontal="centerContinuous" vertical="center"/>
    </xf>
    <xf numFmtId="0" fontId="20" fillId="0" borderId="22" xfId="0" applyFont="1" applyFill="1" applyBorder="1" applyAlignment="1">
      <alignment horizontal="centerContinuous" vertical="center"/>
    </xf>
    <xf numFmtId="0" fontId="20" fillId="0" borderId="23" xfId="0" applyFont="1" applyFill="1" applyBorder="1" applyAlignment="1">
      <alignment horizontal="centerContinuous" vertical="center"/>
    </xf>
    <xf numFmtId="0" fontId="2" fillId="0" borderId="8" xfId="0" applyFont="1" applyFill="1" applyBorder="1" applyAlignment="1">
      <alignment horizontal="left" vertical="center"/>
    </xf>
    <xf numFmtId="0" fontId="20" fillId="0" borderId="34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2" fontId="24" fillId="0" borderId="0" xfId="0" applyNumberFormat="1" applyFont="1" applyAlignment="1">
      <alignment horizontal="left"/>
    </xf>
    <xf numFmtId="0" fontId="11" fillId="6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7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28" fillId="0" borderId="0" xfId="0" applyFont="1"/>
    <xf numFmtId="0" fontId="29" fillId="0" borderId="0" xfId="0" applyFont="1"/>
    <xf numFmtId="0" fontId="25" fillId="0" borderId="0" xfId="0" applyFont="1"/>
    <xf numFmtId="0" fontId="30" fillId="0" borderId="0" xfId="0" applyFont="1"/>
    <xf numFmtId="0" fontId="31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28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30" fillId="0" borderId="37" xfId="0" applyFont="1" applyBorder="1"/>
    <xf numFmtId="0" fontId="30" fillId="0" borderId="0" xfId="0" applyFont="1" applyBorder="1"/>
    <xf numFmtId="0" fontId="25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32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9" fillId="0" borderId="38" xfId="0" applyFont="1" applyBorder="1"/>
    <xf numFmtId="0" fontId="12" fillId="5" borderId="43" xfId="0" applyFont="1" applyFill="1" applyBorder="1" applyAlignment="1">
      <alignment horizontal="center"/>
    </xf>
    <xf numFmtId="0" fontId="12" fillId="6" borderId="0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10" borderId="1" xfId="0" applyFont="1" applyFill="1" applyBorder="1"/>
    <xf numFmtId="0" fontId="10" fillId="4" borderId="28" xfId="0" applyFont="1" applyFill="1" applyBorder="1" applyAlignment="1">
      <alignment horizontal="center"/>
    </xf>
    <xf numFmtId="0" fontId="10" fillId="4" borderId="42" xfId="0" applyFont="1" applyFill="1" applyBorder="1" applyAlignment="1">
      <alignment horizontal="center"/>
    </xf>
    <xf numFmtId="0" fontId="10" fillId="4" borderId="46" xfId="0" applyFont="1" applyFill="1" applyBorder="1" applyAlignment="1">
      <alignment horizontal="center"/>
    </xf>
    <xf numFmtId="0" fontId="10" fillId="4" borderId="44" xfId="0" applyFont="1" applyFill="1" applyBorder="1" applyAlignment="1">
      <alignment horizontal="center"/>
    </xf>
    <xf numFmtId="0" fontId="10" fillId="4" borderId="45" xfId="0" applyFont="1" applyFill="1" applyBorder="1" applyAlignment="1">
      <alignment horizontal="center"/>
    </xf>
    <xf numFmtId="0" fontId="10" fillId="4" borderId="47" xfId="0" applyFont="1" applyFill="1" applyBorder="1" applyAlignment="1">
      <alignment horizontal="center"/>
    </xf>
    <xf numFmtId="0" fontId="10" fillId="4" borderId="40" xfId="0" applyFont="1" applyFill="1" applyBorder="1" applyAlignment="1">
      <alignment horizontal="center"/>
    </xf>
    <xf numFmtId="0" fontId="1" fillId="12" borderId="1" xfId="0" applyFont="1" applyFill="1" applyBorder="1"/>
    <xf numFmtId="2" fontId="1" fillId="13" borderId="1" xfId="0" applyNumberFormat="1" applyFont="1" applyFill="1" applyBorder="1"/>
    <xf numFmtId="0" fontId="1" fillId="13" borderId="1" xfId="0" applyFont="1" applyFill="1" applyBorder="1" applyAlignment="1">
      <alignment horizontal="center"/>
    </xf>
    <xf numFmtId="0" fontId="0" fillId="8" borderId="1" xfId="0" applyFill="1" applyBorder="1"/>
    <xf numFmtId="0" fontId="0" fillId="0" borderId="0" xfId="0" applyBorder="1"/>
    <xf numFmtId="2" fontId="16" fillId="0" borderId="6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2" fontId="9" fillId="3" borderId="67" xfId="0" applyNumberFormat="1" applyFont="1" applyFill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67" xfId="0" applyNumberFormat="1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2" fontId="16" fillId="0" borderId="63" xfId="0" applyNumberFormat="1" applyFont="1" applyBorder="1" applyAlignment="1">
      <alignment horizontal="center" vertical="center"/>
    </xf>
    <xf numFmtId="0" fontId="0" fillId="9" borderId="64" xfId="0" applyFill="1" applyBorder="1"/>
    <xf numFmtId="2" fontId="16" fillId="0" borderId="64" xfId="0" applyNumberFormat="1" applyFont="1" applyBorder="1" applyAlignment="1">
      <alignment horizontal="center" vertical="center"/>
    </xf>
    <xf numFmtId="2" fontId="9" fillId="3" borderId="74" xfId="0" applyNumberFormat="1" applyFont="1" applyFill="1" applyBorder="1" applyAlignment="1">
      <alignment horizontal="center" vertical="center"/>
    </xf>
    <xf numFmtId="2" fontId="9" fillId="0" borderId="74" xfId="0" applyNumberFormat="1" applyFont="1" applyBorder="1" applyAlignment="1">
      <alignment horizontal="center" vertical="center"/>
    </xf>
    <xf numFmtId="2" fontId="9" fillId="0" borderId="33" xfId="0" applyNumberFormat="1" applyFont="1" applyBorder="1" applyAlignment="1">
      <alignment horizontal="center" vertical="center"/>
    </xf>
    <xf numFmtId="2" fontId="9" fillId="0" borderId="64" xfId="0" applyNumberFormat="1" applyFont="1" applyBorder="1" applyAlignment="1">
      <alignment horizontal="center" vertical="center"/>
    </xf>
    <xf numFmtId="2" fontId="9" fillId="3" borderId="64" xfId="0" applyNumberFormat="1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0" fontId="18" fillId="3" borderId="65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0" fontId="16" fillId="3" borderId="61" xfId="0" applyFont="1" applyFill="1" applyBorder="1" applyAlignment="1">
      <alignment horizontal="center" vertical="center"/>
    </xf>
    <xf numFmtId="0" fontId="16" fillId="3" borderId="6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 wrapText="1"/>
    </xf>
    <xf numFmtId="0" fontId="16" fillId="3" borderId="66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78" xfId="0" applyFont="1" applyFill="1" applyBorder="1" applyAlignment="1">
      <alignment horizontal="center" vertical="center" wrapText="1"/>
    </xf>
    <xf numFmtId="0" fontId="20" fillId="0" borderId="79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2" fillId="0" borderId="0" xfId="0" applyFont="1"/>
    <xf numFmtId="0" fontId="2" fillId="0" borderId="15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2" fontId="20" fillId="0" borderId="84" xfId="0" applyNumberFormat="1" applyFont="1" applyFill="1" applyBorder="1" applyAlignment="1">
      <alignment horizontal="center" vertical="center"/>
    </xf>
    <xf numFmtId="0" fontId="20" fillId="0" borderId="85" xfId="0" applyFont="1" applyFill="1" applyBorder="1" applyAlignment="1">
      <alignment horizontal="center" vertical="center"/>
    </xf>
    <xf numFmtId="0" fontId="20" fillId="0" borderId="86" xfId="0" applyFont="1" applyFill="1" applyBorder="1" applyAlignment="1">
      <alignment horizontal="center" vertical="center"/>
    </xf>
    <xf numFmtId="0" fontId="20" fillId="0" borderId="87" xfId="0" applyFont="1" applyFill="1" applyBorder="1" applyAlignment="1">
      <alignment vertical="center"/>
    </xf>
    <xf numFmtId="0" fontId="23" fillId="0" borderId="86" xfId="0" applyFont="1" applyFill="1" applyBorder="1" applyAlignment="1">
      <alignment vertical="center"/>
    </xf>
    <xf numFmtId="0" fontId="23" fillId="0" borderId="18" xfId="0" applyFont="1" applyFill="1" applyBorder="1" applyAlignment="1">
      <alignment vertical="center"/>
    </xf>
    <xf numFmtId="0" fontId="2" fillId="0" borderId="8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9" xfId="0" applyFont="1" applyFill="1" applyBorder="1" applyAlignment="1">
      <alignment horizontal="center" vertical="center"/>
    </xf>
    <xf numFmtId="2" fontId="20" fillId="0" borderId="90" xfId="0" applyNumberFormat="1" applyFont="1" applyFill="1" applyBorder="1" applyAlignment="1">
      <alignment horizontal="center" vertical="center"/>
    </xf>
    <xf numFmtId="0" fontId="20" fillId="0" borderId="91" xfId="0" applyFont="1" applyFill="1" applyBorder="1" applyAlignment="1">
      <alignment horizontal="center" vertical="center"/>
    </xf>
    <xf numFmtId="2" fontId="20" fillId="0" borderId="92" xfId="0" applyNumberFormat="1" applyFont="1" applyFill="1" applyBorder="1" applyAlignment="1">
      <alignment horizontal="center" vertical="center"/>
    </xf>
    <xf numFmtId="0" fontId="20" fillId="0" borderId="93" xfId="0" applyFont="1" applyFill="1" applyBorder="1" applyAlignment="1">
      <alignment horizontal="center" vertical="center"/>
    </xf>
    <xf numFmtId="0" fontId="23" fillId="0" borderId="92" xfId="0" applyFont="1" applyFill="1" applyBorder="1" applyAlignment="1">
      <alignment vertical="center"/>
    </xf>
    <xf numFmtId="0" fontId="23" fillId="0" borderId="28" xfId="0" applyFont="1" applyFill="1" applyBorder="1" applyAlignment="1">
      <alignment vertical="center"/>
    </xf>
    <xf numFmtId="0" fontId="2" fillId="0" borderId="94" xfId="0" applyFont="1" applyFill="1" applyBorder="1" applyAlignment="1">
      <alignment vertical="center"/>
    </xf>
    <xf numFmtId="0" fontId="2" fillId="0" borderId="95" xfId="0" applyFont="1" applyFill="1" applyBorder="1" applyAlignment="1">
      <alignment horizontal="left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2" fontId="20" fillId="0" borderId="99" xfId="0" applyNumberFormat="1" applyFont="1" applyFill="1" applyBorder="1" applyAlignment="1">
      <alignment horizontal="center" vertical="center"/>
    </xf>
    <xf numFmtId="0" fontId="20" fillId="0" borderId="100" xfId="0" applyFont="1" applyFill="1" applyBorder="1" applyAlignment="1">
      <alignment horizontal="center" vertical="center"/>
    </xf>
    <xf numFmtId="0" fontId="20" fillId="0" borderId="102" xfId="0" applyFont="1" applyFill="1" applyBorder="1" applyAlignment="1">
      <alignment vertical="center"/>
    </xf>
    <xf numFmtId="0" fontId="2" fillId="0" borderId="33" xfId="0" applyFont="1" applyFill="1" applyBorder="1" applyAlignment="1">
      <alignment horizontal="left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2" fontId="20" fillId="0" borderId="106" xfId="0" applyNumberFormat="1" applyFont="1" applyFill="1" applyBorder="1" applyAlignment="1">
      <alignment horizontal="center" vertical="center"/>
    </xf>
    <xf numFmtId="0" fontId="20" fillId="0" borderId="107" xfId="0" applyFont="1" applyFill="1" applyBorder="1" applyAlignment="1">
      <alignment horizontal="center" vertical="center"/>
    </xf>
    <xf numFmtId="2" fontId="24" fillId="0" borderId="92" xfId="0" applyNumberFormat="1" applyFont="1" applyFill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0" fillId="0" borderId="111" xfId="0" applyFont="1" applyFill="1" applyBorder="1" applyAlignment="1">
      <alignment horizontal="left" vertical="center"/>
    </xf>
    <xf numFmtId="0" fontId="20" fillId="0" borderId="111" xfId="0" applyFont="1" applyFill="1" applyBorder="1" applyAlignment="1">
      <alignment horizontal="center" vertical="center"/>
    </xf>
    <xf numFmtId="0" fontId="2" fillId="0" borderId="111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2" fontId="20" fillId="0" borderId="110" xfId="0" applyNumberFormat="1" applyFont="1" applyFill="1" applyBorder="1" applyAlignment="1">
      <alignment horizontal="center" vertical="center"/>
    </xf>
    <xf numFmtId="2" fontId="20" fillId="0" borderId="112" xfId="0" applyNumberFormat="1" applyFont="1" applyFill="1" applyBorder="1" applyAlignment="1">
      <alignment horizontal="center" vertical="center"/>
    </xf>
    <xf numFmtId="0" fontId="20" fillId="0" borderId="113" xfId="0" applyFont="1" applyFill="1" applyBorder="1" applyAlignment="1">
      <alignment horizontal="center" vertical="center"/>
    </xf>
    <xf numFmtId="2" fontId="25" fillId="0" borderId="92" xfId="0" applyNumberFormat="1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0" fillId="0" borderId="77" xfId="0" applyFont="1" applyFill="1" applyBorder="1" applyAlignment="1">
      <alignment horizontal="left" vertical="center"/>
    </xf>
    <xf numFmtId="0" fontId="20" fillId="0" borderId="77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2" fontId="20" fillId="0" borderId="76" xfId="0" applyNumberFormat="1" applyFont="1" applyFill="1" applyBorder="1" applyAlignment="1">
      <alignment horizontal="center" vertical="center"/>
    </xf>
    <xf numFmtId="0" fontId="20" fillId="0" borderId="114" xfId="0" applyFont="1" applyFill="1" applyBorder="1" applyAlignment="1">
      <alignment horizontal="center" vertical="center"/>
    </xf>
    <xf numFmtId="2" fontId="20" fillId="0" borderId="79" xfId="0" applyNumberFormat="1" applyFont="1" applyFill="1" applyBorder="1" applyAlignment="1">
      <alignment horizontal="center" vertical="center"/>
    </xf>
    <xf numFmtId="0" fontId="23" fillId="0" borderId="79" xfId="0" applyFont="1" applyFill="1" applyBorder="1" applyAlignment="1">
      <alignment vertical="center"/>
    </xf>
    <xf numFmtId="0" fontId="23" fillId="0" borderId="77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center" vertical="center"/>
    </xf>
    <xf numFmtId="0" fontId="23" fillId="0" borderId="86" xfId="0" applyFont="1" applyFill="1" applyBorder="1"/>
    <xf numFmtId="0" fontId="23" fillId="0" borderId="18" xfId="0" applyFont="1" applyFill="1" applyBorder="1"/>
    <xf numFmtId="0" fontId="23" fillId="0" borderId="92" xfId="0" applyFont="1" applyFill="1" applyBorder="1"/>
    <xf numFmtId="0" fontId="23" fillId="0" borderId="28" xfId="0" applyFont="1" applyFill="1" applyBorder="1"/>
    <xf numFmtId="0" fontId="2" fillId="0" borderId="8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115" xfId="0" applyFont="1" applyFill="1" applyBorder="1" applyAlignment="1">
      <alignment horizontal="center" vertical="center"/>
    </xf>
    <xf numFmtId="2" fontId="20" fillId="0" borderId="116" xfId="0" applyNumberFormat="1" applyFont="1" applyFill="1" applyBorder="1" applyAlignment="1">
      <alignment horizontal="center" vertical="center"/>
    </xf>
    <xf numFmtId="0" fontId="2" fillId="0" borderId="117" xfId="0" applyFont="1" applyFill="1" applyBorder="1" applyAlignment="1">
      <alignment horizontal="left" vertical="center"/>
    </xf>
    <xf numFmtId="0" fontId="2" fillId="0" borderId="118" xfId="0" applyFont="1" applyFill="1" applyBorder="1" applyAlignment="1">
      <alignment horizontal="left" vertical="center"/>
    </xf>
    <xf numFmtId="0" fontId="2" fillId="0" borderId="119" xfId="0" applyFont="1" applyFill="1" applyBorder="1" applyAlignment="1">
      <alignment horizontal="center" vertical="center"/>
    </xf>
    <xf numFmtId="2" fontId="20" fillId="0" borderId="120" xfId="0" applyNumberFormat="1" applyFont="1" applyFill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3" fillId="0" borderId="79" xfId="0" applyFont="1" applyFill="1" applyBorder="1"/>
    <xf numFmtId="0" fontId="23" fillId="0" borderId="77" xfId="0" applyFont="1" applyFill="1" applyBorder="1"/>
    <xf numFmtId="0" fontId="24" fillId="0" borderId="0" xfId="0" applyNumberFormat="1" applyFont="1" applyAlignment="1">
      <alignment horizontal="left"/>
    </xf>
    <xf numFmtId="0" fontId="2" fillId="0" borderId="121" xfId="0" applyFont="1" applyBorder="1" applyAlignment="1">
      <alignment vertical="center"/>
    </xf>
    <xf numFmtId="0" fontId="0" fillId="0" borderId="121" xfId="0" applyBorder="1"/>
    <xf numFmtId="2" fontId="20" fillId="0" borderId="121" xfId="0" applyNumberFormat="1" applyFont="1" applyBorder="1" applyAlignment="1">
      <alignment horizontal="center" vertical="center"/>
    </xf>
    <xf numFmtId="0" fontId="20" fillId="0" borderId="121" xfId="0" applyFont="1" applyBorder="1" applyAlignment="1">
      <alignment horizontal="center" vertical="center"/>
    </xf>
    <xf numFmtId="0" fontId="2" fillId="0" borderId="122" xfId="0" applyFont="1" applyBorder="1" applyAlignment="1">
      <alignment vertical="center"/>
    </xf>
    <xf numFmtId="0" fontId="0" fillId="0" borderId="56" xfId="0" applyBorder="1"/>
    <xf numFmtId="0" fontId="2" fillId="0" borderId="12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95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2" fontId="20" fillId="0" borderId="101" xfId="0" applyNumberFormat="1" applyFont="1" applyFill="1" applyBorder="1" applyAlignment="1">
      <alignment horizontal="center" vertical="center"/>
    </xf>
    <xf numFmtId="0" fontId="20" fillId="0" borderId="109" xfId="0" applyFont="1" applyFill="1" applyBorder="1" applyAlignment="1">
      <alignment horizontal="center" vertical="center"/>
    </xf>
    <xf numFmtId="0" fontId="20" fillId="0" borderId="102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/>
    </xf>
    <xf numFmtId="0" fontId="2" fillId="0" borderId="96" xfId="0" applyFont="1" applyFill="1" applyBorder="1" applyAlignment="1">
      <alignment horizontal="left" vertical="center"/>
    </xf>
    <xf numFmtId="0" fontId="20" fillId="0" borderId="28" xfId="0" applyFont="1" applyFill="1" applyBorder="1" applyAlignment="1">
      <alignment horizontal="left" vertical="center"/>
    </xf>
    <xf numFmtId="0" fontId="20" fillId="0" borderId="28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20" fillId="0" borderId="22" xfId="0" applyFont="1" applyFill="1" applyBorder="1" applyAlignment="1">
      <alignment horizontal="center" vertical="center"/>
    </xf>
    <xf numFmtId="0" fontId="2" fillId="0" borderId="120" xfId="0" applyFont="1" applyFill="1" applyBorder="1" applyAlignment="1">
      <alignment horizontal="left" vertical="center"/>
    </xf>
    <xf numFmtId="0" fontId="2" fillId="0" borderId="119" xfId="0" applyFont="1" applyFill="1" applyBorder="1" applyAlignment="1">
      <alignment horizontal="left" vertical="center"/>
    </xf>
    <xf numFmtId="0" fontId="2" fillId="0" borderId="126" xfId="0" applyFont="1" applyFill="1" applyBorder="1" applyAlignment="1">
      <alignment horizontal="center" vertical="center"/>
    </xf>
    <xf numFmtId="0" fontId="2" fillId="0" borderId="99" xfId="0" applyFont="1" applyFill="1" applyBorder="1" applyAlignment="1">
      <alignment horizontal="left" vertical="center"/>
    </xf>
    <xf numFmtId="0" fontId="2" fillId="0" borderId="97" xfId="0" applyFont="1" applyFill="1" applyBorder="1" applyAlignment="1">
      <alignment horizontal="left"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2" fontId="20" fillId="0" borderId="94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0" fillId="0" borderId="88" xfId="0" applyNumberFormat="1" applyFont="1" applyFill="1" applyBorder="1" applyAlignment="1">
      <alignment horizontal="center" vertical="center"/>
    </xf>
    <xf numFmtId="2" fontId="20" fillId="0" borderId="132" xfId="0" applyNumberFormat="1" applyFont="1" applyFill="1" applyBorder="1" applyAlignment="1">
      <alignment horizontal="center" vertical="center"/>
    </xf>
    <xf numFmtId="0" fontId="2" fillId="0" borderId="136" xfId="0" applyFont="1" applyFill="1" applyBorder="1" applyAlignment="1">
      <alignment horizontal="center" vertical="center"/>
    </xf>
    <xf numFmtId="0" fontId="2" fillId="0" borderId="137" xfId="0" applyFont="1" applyFill="1" applyBorder="1" applyAlignment="1">
      <alignment horizontal="center" vertical="center"/>
    </xf>
    <xf numFmtId="2" fontId="20" fillId="0" borderId="138" xfId="0" applyNumberFormat="1" applyFont="1" applyFill="1" applyBorder="1" applyAlignment="1">
      <alignment horizontal="center" vertical="center"/>
    </xf>
    <xf numFmtId="0" fontId="20" fillId="0" borderId="139" xfId="0" applyFont="1" applyFill="1" applyBorder="1" applyAlignment="1">
      <alignment horizontal="center" vertical="center"/>
    </xf>
    <xf numFmtId="2" fontId="20" fillId="0" borderId="14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14" fontId="20" fillId="0" borderId="0" xfId="0" applyNumberFormat="1" applyFont="1" applyAlignment="1">
      <alignment horizontal="left"/>
    </xf>
    <xf numFmtId="0" fontId="2" fillId="0" borderId="31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42" xfId="0" applyFont="1" applyFill="1" applyBorder="1" applyAlignment="1">
      <alignment horizontal="center" vertical="center"/>
    </xf>
    <xf numFmtId="0" fontId="2" fillId="3" borderId="67" xfId="0" applyFont="1" applyFill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2" fillId="6" borderId="0" xfId="0" applyFont="1" applyFill="1" applyBorder="1" applyAlignment="1">
      <alignment horizontal="center"/>
    </xf>
    <xf numFmtId="0" fontId="13" fillId="0" borderId="0" xfId="0" applyFont="1"/>
    <xf numFmtId="0" fontId="10" fillId="0" borderId="64" xfId="0" applyFont="1" applyBorder="1" applyAlignment="1">
      <alignment horizontal="center" vertical="center"/>
    </xf>
    <xf numFmtId="0" fontId="13" fillId="0" borderId="64" xfId="0" applyFont="1" applyBorder="1"/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/>
    <xf numFmtId="0" fontId="0" fillId="0" borderId="0" xfId="0" applyAlignment="1"/>
    <xf numFmtId="0" fontId="25" fillId="0" borderId="0" xfId="0" applyFont="1" applyAlignment="1"/>
    <xf numFmtId="14" fontId="30" fillId="0" borderId="0" xfId="0" applyNumberFormat="1" applyFont="1"/>
    <xf numFmtId="0" fontId="16" fillId="0" borderId="0" xfId="0" applyFont="1" applyAlignment="1"/>
    <xf numFmtId="0" fontId="10" fillId="3" borderId="0" xfId="0" applyFont="1" applyFill="1" applyAlignment="1"/>
    <xf numFmtId="0" fontId="1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/>
    <xf numFmtId="2" fontId="0" fillId="9" borderId="64" xfId="0" applyNumberFormat="1" applyFill="1" applyBorder="1"/>
    <xf numFmtId="2" fontId="0" fillId="9" borderId="50" xfId="0" applyNumberFormat="1" applyFill="1" applyBorder="1"/>
    <xf numFmtId="2" fontId="0" fillId="10" borderId="33" xfId="0" applyNumberFormat="1" applyFill="1" applyBorder="1"/>
    <xf numFmtId="2" fontId="0" fillId="9" borderId="33" xfId="0" applyNumberFormat="1" applyFill="1" applyBorder="1"/>
    <xf numFmtId="2" fontId="0" fillId="9" borderId="3" xfId="0" applyNumberFormat="1" applyFill="1" applyBorder="1"/>
    <xf numFmtId="2" fontId="18" fillId="0" borderId="64" xfId="0" applyNumberFormat="1" applyFont="1" applyBorder="1"/>
    <xf numFmtId="2" fontId="0" fillId="9" borderId="1" xfId="0" applyNumberFormat="1" applyFill="1" applyBorder="1"/>
    <xf numFmtId="2" fontId="0" fillId="9" borderId="38" xfId="0" applyNumberFormat="1" applyFill="1" applyBorder="1"/>
    <xf numFmtId="2" fontId="0" fillId="10" borderId="10" xfId="0" applyNumberFormat="1" applyFill="1" applyBorder="1"/>
    <xf numFmtId="2" fontId="0" fillId="9" borderId="10" xfId="0" applyNumberFormat="1" applyFill="1" applyBorder="1"/>
    <xf numFmtId="2" fontId="0" fillId="9" borderId="4" xfId="0" applyNumberFormat="1" applyFill="1" applyBorder="1"/>
    <xf numFmtId="2" fontId="18" fillId="0" borderId="1" xfId="0" applyNumberFormat="1" applyFont="1" applyBorder="1"/>
    <xf numFmtId="1" fontId="1" fillId="11" borderId="75" xfId="0" applyNumberFormat="1" applyFont="1" applyFill="1" applyBorder="1" applyAlignment="1">
      <alignment horizontal="center"/>
    </xf>
    <xf numFmtId="1" fontId="1" fillId="11" borderId="68" xfId="0" applyNumberFormat="1" applyFont="1" applyFill="1" applyBorder="1" applyAlignment="1">
      <alignment horizontal="center"/>
    </xf>
    <xf numFmtId="1" fontId="0" fillId="9" borderId="64" xfId="0" applyNumberFormat="1" applyFill="1" applyBorder="1"/>
    <xf numFmtId="1" fontId="9" fillId="0" borderId="64" xfId="0" applyNumberFormat="1" applyFont="1" applyBorder="1" applyAlignment="1">
      <alignment horizontal="center" vertical="center"/>
    </xf>
    <xf numFmtId="1" fontId="0" fillId="9" borderId="1" xfId="0" applyNumberFormat="1" applyFill="1" applyBorder="1"/>
    <xf numFmtId="1" fontId="9" fillId="0" borderId="1" xfId="0" applyNumberFormat="1" applyFont="1" applyBorder="1" applyAlignment="1">
      <alignment horizontal="center" vertical="center"/>
    </xf>
    <xf numFmtId="2" fontId="0" fillId="0" borderId="1" xfId="0" applyNumberFormat="1" applyBorder="1"/>
    <xf numFmtId="0" fontId="0" fillId="0" borderId="64" xfId="0" applyBorder="1"/>
    <xf numFmtId="0" fontId="16" fillId="3" borderId="143" xfId="0" applyFont="1" applyFill="1" applyBorder="1" applyAlignment="1">
      <alignment horizontal="center" vertical="center"/>
    </xf>
    <xf numFmtId="0" fontId="16" fillId="3" borderId="144" xfId="0" applyFont="1" applyFill="1" applyBorder="1" applyAlignment="1">
      <alignment horizontal="center" vertical="center"/>
    </xf>
    <xf numFmtId="2" fontId="16" fillId="0" borderId="63" xfId="0" applyNumberFormat="1" applyFont="1" applyBorder="1" applyAlignment="1">
      <alignment horizontal="right" vertical="center"/>
    </xf>
    <xf numFmtId="0" fontId="0" fillId="9" borderId="64" xfId="0" applyFill="1" applyBorder="1" applyAlignment="1">
      <alignment horizontal="right"/>
    </xf>
    <xf numFmtId="2" fontId="16" fillId="0" borderId="64" xfId="0" applyNumberFormat="1" applyFont="1" applyBorder="1" applyAlignment="1">
      <alignment horizontal="right" vertical="center"/>
    </xf>
    <xf numFmtId="0" fontId="0" fillId="9" borderId="50" xfId="0" applyFill="1" applyBorder="1" applyAlignment="1">
      <alignment horizontal="right"/>
    </xf>
    <xf numFmtId="2" fontId="9" fillId="3" borderId="74" xfId="0" applyNumberFormat="1" applyFont="1" applyFill="1" applyBorder="1" applyAlignment="1">
      <alignment horizontal="right" vertical="center"/>
    </xf>
    <xf numFmtId="0" fontId="0" fillId="10" borderId="33" xfId="0" applyFill="1" applyBorder="1" applyAlignment="1">
      <alignment horizontal="right"/>
    </xf>
    <xf numFmtId="0" fontId="0" fillId="9" borderId="33" xfId="0" applyFill="1" applyBorder="1" applyAlignment="1">
      <alignment horizontal="right"/>
    </xf>
    <xf numFmtId="0" fontId="0" fillId="9" borderId="3" xfId="0" applyFill="1" applyBorder="1" applyAlignment="1">
      <alignment horizontal="right"/>
    </xf>
    <xf numFmtId="2" fontId="9" fillId="0" borderId="74" xfId="0" applyNumberFormat="1" applyFont="1" applyBorder="1" applyAlignment="1">
      <alignment horizontal="right" vertical="center"/>
    </xf>
    <xf numFmtId="0" fontId="0" fillId="11" borderId="75" xfId="0" applyFill="1" applyBorder="1" applyAlignment="1">
      <alignment horizontal="right"/>
    </xf>
    <xf numFmtId="0" fontId="9" fillId="0" borderId="64" xfId="0" applyFont="1" applyBorder="1" applyAlignment="1">
      <alignment horizontal="right"/>
    </xf>
    <xf numFmtId="2" fontId="9" fillId="0" borderId="33" xfId="0" applyNumberFormat="1" applyFont="1" applyBorder="1" applyAlignment="1">
      <alignment horizontal="right" vertical="center"/>
    </xf>
    <xf numFmtId="2" fontId="9" fillId="0" borderId="64" xfId="0" applyNumberFormat="1" applyFont="1" applyBorder="1" applyAlignment="1">
      <alignment horizontal="right" vertical="center"/>
    </xf>
    <xf numFmtId="2" fontId="9" fillId="3" borderId="64" xfId="0" applyNumberFormat="1" applyFont="1" applyFill="1" applyBorder="1" applyAlignment="1">
      <alignment horizontal="right" vertical="center"/>
    </xf>
    <xf numFmtId="2" fontId="16" fillId="0" borderId="60" xfId="0" applyNumberFormat="1" applyFont="1" applyBorder="1" applyAlignment="1">
      <alignment horizontal="right" vertical="center"/>
    </xf>
    <xf numFmtId="0" fontId="0" fillId="9" borderId="1" xfId="0" applyFill="1" applyBorder="1" applyAlignment="1">
      <alignment horizontal="right"/>
    </xf>
    <xf numFmtId="2" fontId="16" fillId="0" borderId="1" xfId="0" applyNumberFormat="1" applyFont="1" applyBorder="1" applyAlignment="1">
      <alignment horizontal="right" vertical="center"/>
    </xf>
    <xf numFmtId="0" fontId="0" fillId="9" borderId="38" xfId="0" applyFill="1" applyBorder="1" applyAlignment="1">
      <alignment horizontal="right"/>
    </xf>
    <xf numFmtId="2" fontId="9" fillId="3" borderId="67" xfId="0" applyNumberFormat="1" applyFont="1" applyFill="1" applyBorder="1" applyAlignment="1">
      <alignment horizontal="right" vertical="center"/>
    </xf>
    <xf numFmtId="0" fontId="0" fillId="10" borderId="10" xfId="0" applyFill="1" applyBorder="1" applyAlignment="1">
      <alignment horizontal="right"/>
    </xf>
    <xf numFmtId="0" fontId="0" fillId="9" borderId="10" xfId="0" applyFill="1" applyBorder="1" applyAlignment="1">
      <alignment horizontal="right"/>
    </xf>
    <xf numFmtId="0" fontId="0" fillId="9" borderId="4" xfId="0" applyFill="1" applyBorder="1" applyAlignment="1">
      <alignment horizontal="right"/>
    </xf>
    <xf numFmtId="2" fontId="9" fillId="0" borderId="67" xfId="0" applyNumberFormat="1" applyFont="1" applyBorder="1" applyAlignment="1">
      <alignment horizontal="right" vertical="center"/>
    </xf>
    <xf numFmtId="0" fontId="0" fillId="11" borderId="68" xfId="0" applyFill="1" applyBorder="1" applyAlignment="1">
      <alignment horizontal="right"/>
    </xf>
    <xf numFmtId="0" fontId="10" fillId="0" borderId="64" xfId="0" applyFont="1" applyBorder="1" applyAlignment="1">
      <alignment horizontal="right"/>
    </xf>
    <xf numFmtId="2" fontId="9" fillId="0" borderId="10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  <xf numFmtId="2" fontId="9" fillId="3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15" fillId="0" borderId="1" xfId="0" applyFont="1" applyBorder="1"/>
    <xf numFmtId="14" fontId="15" fillId="0" borderId="1" xfId="0" applyNumberFormat="1" applyFont="1" applyBorder="1"/>
    <xf numFmtId="2" fontId="9" fillId="0" borderId="64" xfId="0" applyNumberFormat="1" applyFont="1" applyBorder="1"/>
    <xf numFmtId="14" fontId="13" fillId="0" borderId="0" xfId="0" applyNumberFormat="1" applyFont="1" applyAlignment="1"/>
    <xf numFmtId="0" fontId="9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6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5" borderId="39" xfId="0" applyFont="1" applyFill="1" applyBorder="1" applyAlignment="1">
      <alignment horizontal="center"/>
    </xf>
    <xf numFmtId="0" fontId="11" fillId="5" borderId="41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7" borderId="43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11" fillId="4" borderId="48" xfId="0" applyFont="1" applyFill="1" applyBorder="1" applyAlignment="1">
      <alignment horizontal="center" vertical="center"/>
    </xf>
    <xf numFmtId="0" fontId="11" fillId="4" borderId="49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57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9" fillId="3" borderId="44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11" fillId="4" borderId="46" xfId="0" applyFont="1" applyFill="1" applyBorder="1" applyAlignment="1">
      <alignment horizontal="center" vertical="center"/>
    </xf>
    <xf numFmtId="0" fontId="11" fillId="4" borderId="44" xfId="0" applyFont="1" applyFill="1" applyBorder="1" applyAlignment="1">
      <alignment horizontal="center" vertical="center"/>
    </xf>
    <xf numFmtId="0" fontId="11" fillId="4" borderId="45" xfId="0" applyFont="1" applyFill="1" applyBorder="1" applyAlignment="1">
      <alignment horizontal="center" vertical="center"/>
    </xf>
    <xf numFmtId="0" fontId="9" fillId="3" borderId="72" xfId="0" applyFont="1" applyFill="1" applyBorder="1" applyAlignment="1">
      <alignment horizontal="center" vertical="center" wrapText="1"/>
    </xf>
    <xf numFmtId="0" fontId="9" fillId="3" borderId="70" xfId="0" applyFont="1" applyFill="1" applyBorder="1" applyAlignment="1">
      <alignment horizontal="center" vertical="center" wrapText="1"/>
    </xf>
    <xf numFmtId="0" fontId="9" fillId="3" borderId="73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3" borderId="7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0" fillId="0" borderId="11" xfId="0" applyFont="1" applyBorder="1" applyAlignment="1">
      <alignment horizontal="center" vertical="center" textRotation="90"/>
    </xf>
    <xf numFmtId="0" fontId="20" fillId="0" borderId="19" xfId="0" applyFont="1" applyBorder="1" applyAlignment="1">
      <alignment horizontal="center" vertical="center" textRotation="90"/>
    </xf>
    <xf numFmtId="0" fontId="20" fillId="0" borderId="24" xfId="0" applyFont="1" applyBorder="1" applyAlignment="1">
      <alignment horizontal="center" vertical="center" textRotation="90"/>
    </xf>
    <xf numFmtId="0" fontId="20" fillId="0" borderId="15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77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20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left" vertical="center"/>
    </xf>
    <xf numFmtId="0" fontId="2" fillId="0" borderId="81" xfId="0" applyFont="1" applyFill="1" applyBorder="1" applyAlignment="1">
      <alignment horizontal="left" vertical="center"/>
    </xf>
    <xf numFmtId="0" fontId="20" fillId="0" borderId="104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 textRotation="90"/>
    </xf>
    <xf numFmtId="0" fontId="24" fillId="0" borderId="29" xfId="0" applyFont="1" applyFill="1" applyBorder="1" applyAlignment="1">
      <alignment horizontal="center" vertical="center" textRotation="90"/>
    </xf>
    <xf numFmtId="0" fontId="24" fillId="0" borderId="25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0" fontId="2" fillId="0" borderId="96" xfId="0" applyFont="1" applyFill="1" applyBorder="1" applyAlignment="1">
      <alignment horizontal="left" vertical="center"/>
    </xf>
    <xf numFmtId="0" fontId="2" fillId="0" borderId="103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0" fillId="0" borderId="104" xfId="0" applyFont="1" applyFill="1" applyBorder="1" applyAlignment="1">
      <alignment horizontal="left" vertical="center"/>
    </xf>
    <xf numFmtId="0" fontId="20" fillId="0" borderId="28" xfId="0" applyFont="1" applyFill="1" applyBorder="1" applyAlignment="1">
      <alignment horizontal="left" vertical="center"/>
    </xf>
    <xf numFmtId="0" fontId="20" fillId="0" borderId="109" xfId="0" applyFont="1" applyFill="1" applyBorder="1" applyAlignment="1">
      <alignment horizontal="center" vertical="center"/>
    </xf>
    <xf numFmtId="0" fontId="20" fillId="0" borderId="10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2" fontId="20" fillId="0" borderId="108" xfId="0" applyNumberFormat="1" applyFont="1" applyFill="1" applyBorder="1" applyAlignment="1">
      <alignment horizontal="center" vertical="center"/>
    </xf>
    <xf numFmtId="2" fontId="20" fillId="0" borderId="101" xfId="0" applyNumberFormat="1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0" fillId="0" borderId="95" xfId="0" applyFont="1" applyFill="1" applyBorder="1" applyAlignment="1">
      <alignment horizontal="left" vertical="center"/>
    </xf>
    <xf numFmtId="0" fontId="20" fillId="0" borderId="95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4" fillId="0" borderId="124" xfId="0" applyFont="1" applyFill="1" applyBorder="1" applyAlignment="1">
      <alignment horizontal="center" vertical="center" textRotation="90"/>
    </xf>
    <xf numFmtId="0" fontId="24" fillId="0" borderId="125" xfId="0" applyFont="1" applyFill="1" applyBorder="1" applyAlignment="1">
      <alignment horizontal="center" vertical="center" textRotation="90"/>
    </xf>
    <xf numFmtId="0" fontId="24" fillId="0" borderId="131" xfId="0" applyFont="1" applyFill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left" vertical="center"/>
    </xf>
    <xf numFmtId="0" fontId="2" fillId="0" borderId="57" xfId="0" applyFont="1" applyFill="1" applyBorder="1" applyAlignment="1">
      <alignment horizontal="left" vertical="center"/>
    </xf>
    <xf numFmtId="2" fontId="20" fillId="0" borderId="86" xfId="0" applyNumberFormat="1" applyFont="1" applyFill="1" applyBorder="1" applyAlignment="1">
      <alignment horizontal="center" vertical="center"/>
    </xf>
    <xf numFmtId="0" fontId="20" fillId="0" borderId="87" xfId="0" applyFont="1" applyFill="1" applyBorder="1" applyAlignment="1">
      <alignment horizontal="center" vertical="center"/>
    </xf>
    <xf numFmtId="2" fontId="20" fillId="0" borderId="92" xfId="0" applyNumberFormat="1" applyFont="1" applyFill="1" applyBorder="1" applyAlignment="1">
      <alignment horizontal="center" vertical="center"/>
    </xf>
    <xf numFmtId="2" fontId="20" fillId="0" borderId="79" xfId="0" applyNumberFormat="1" applyFont="1" applyFill="1" applyBorder="1" applyAlignment="1">
      <alignment horizontal="center" vertical="center"/>
    </xf>
    <xf numFmtId="0" fontId="20" fillId="0" borderId="123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center" vertical="center"/>
    </xf>
    <xf numFmtId="0" fontId="20" fillId="0" borderId="130" xfId="0" applyFont="1" applyFill="1" applyBorder="1" applyAlignment="1">
      <alignment horizontal="center" vertical="center"/>
    </xf>
    <xf numFmtId="2" fontId="20" fillId="0" borderId="127" xfId="0" applyNumberFormat="1" applyFont="1" applyFill="1" applyBorder="1" applyAlignment="1">
      <alignment horizontal="center" vertical="center"/>
    </xf>
    <xf numFmtId="2" fontId="20" fillId="0" borderId="128" xfId="0" applyNumberFormat="1" applyFont="1" applyFill="1" applyBorder="1" applyAlignment="1">
      <alignment horizontal="center" vertical="center"/>
    </xf>
    <xf numFmtId="0" fontId="20" fillId="0" borderId="107" xfId="0" applyFont="1" applyFill="1" applyBorder="1" applyAlignment="1">
      <alignment horizontal="center" vertical="center"/>
    </xf>
    <xf numFmtId="0" fontId="20" fillId="0" borderId="100" xfId="0" applyFont="1" applyFill="1" applyBorder="1" applyAlignment="1">
      <alignment horizontal="center" vertical="center"/>
    </xf>
    <xf numFmtId="0" fontId="2" fillId="0" borderId="129" xfId="0" applyFont="1" applyFill="1" applyBorder="1" applyAlignment="1">
      <alignment horizontal="left" vertical="center"/>
    </xf>
    <xf numFmtId="0" fontId="2" fillId="0" borderId="58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0" fillId="0" borderId="133" xfId="0" applyFont="1" applyFill="1" applyBorder="1" applyAlignment="1">
      <alignment horizontal="center" vertical="center"/>
    </xf>
    <xf numFmtId="0" fontId="20" fillId="0" borderId="141" xfId="0" applyFont="1" applyFill="1" applyBorder="1" applyAlignment="1">
      <alignment horizontal="center" vertical="center"/>
    </xf>
    <xf numFmtId="0" fontId="2" fillId="0" borderId="134" xfId="0" applyFont="1" applyFill="1" applyBorder="1" applyAlignment="1">
      <alignment horizontal="left" vertical="center"/>
    </xf>
    <xf numFmtId="0" fontId="2" fillId="0" borderId="13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0F2D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502827</xdr:colOff>
      <xdr:row>1</xdr:row>
      <xdr:rowOff>42725</xdr:rowOff>
    </xdr:from>
    <xdr:ext cx="3479001" cy="912606"/>
    <xdr:sp macro="" textlink="">
      <xdr:nvSpPr>
        <xdr:cNvPr id="2" name="ZoneTexte 1"/>
        <xdr:cNvSpPr txBox="1"/>
      </xdr:nvSpPr>
      <xdr:spPr>
        <a:xfrm rot="458823">
          <a:off x="8389527" y="242750"/>
          <a:ext cx="3479001" cy="9126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4000">
              <a:latin typeface="Algerian" pitchFamily="82" charset="0"/>
            </a:rPr>
            <a:t>Semeste    1</a:t>
          </a:r>
        </a:p>
      </xdr:txBody>
    </xdr:sp>
    <xdr:clientData/>
  </xdr:oneCellAnchor>
  <xdr:oneCellAnchor>
    <xdr:from>
      <xdr:col>30</xdr:col>
      <xdr:colOff>0</xdr:colOff>
      <xdr:row>3</xdr:row>
      <xdr:rowOff>32030</xdr:rowOff>
    </xdr:from>
    <xdr:ext cx="3467278" cy="640766"/>
    <xdr:sp macro="" textlink="">
      <xdr:nvSpPr>
        <xdr:cNvPr id="4" name="ZoneTexte 3"/>
        <xdr:cNvSpPr txBox="1"/>
      </xdr:nvSpPr>
      <xdr:spPr>
        <a:xfrm rot="1240105">
          <a:off x="13676398" y="622580"/>
          <a:ext cx="3467278" cy="6407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4000">
              <a:latin typeface="Algerian" pitchFamily="82" charset="0"/>
            </a:rPr>
            <a:t>Semeste    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11</xdr:row>
      <xdr:rowOff>133348</xdr:rowOff>
    </xdr:from>
    <xdr:to>
      <xdr:col>8</xdr:col>
      <xdr:colOff>847725</xdr:colOff>
      <xdr:row>13</xdr:row>
      <xdr:rowOff>95249</xdr:rowOff>
    </xdr:to>
    <xdr:sp macro="" textlink="">
      <xdr:nvSpPr>
        <xdr:cNvPr id="2" name="Rectangle 1"/>
        <xdr:cNvSpPr/>
      </xdr:nvSpPr>
      <xdr:spPr>
        <a:xfrm>
          <a:off x="1114425" y="2571748"/>
          <a:ext cx="4429125" cy="504826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cmpd="thickThin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/>
        </a:p>
      </xdr:txBody>
    </xdr:sp>
    <xdr:clientData/>
  </xdr:twoCellAnchor>
  <xdr:twoCellAnchor>
    <xdr:from>
      <xdr:col>3</xdr:col>
      <xdr:colOff>495300</xdr:colOff>
      <xdr:row>11</xdr:row>
      <xdr:rowOff>161925</xdr:rowOff>
    </xdr:from>
    <xdr:to>
      <xdr:col>8</xdr:col>
      <xdr:colOff>723900</xdr:colOff>
      <xdr:row>13</xdr:row>
      <xdr:rowOff>47625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381125" y="2600325"/>
          <a:ext cx="40386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ctr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Algerian" pitchFamily="82" charset="0"/>
            </a:rPr>
            <a:t>ATTESTATION  DE  RéUSSITE</a:t>
          </a:r>
        </a:p>
      </xdr:txBody>
    </xdr:sp>
    <xdr:clientData/>
  </xdr:twoCellAnchor>
  <xdr:twoCellAnchor>
    <xdr:from>
      <xdr:col>8</xdr:col>
      <xdr:colOff>990600</xdr:colOff>
      <xdr:row>0</xdr:row>
      <xdr:rowOff>0</xdr:rowOff>
    </xdr:from>
    <xdr:to>
      <xdr:col>10</xdr:col>
      <xdr:colOff>3675</xdr:colOff>
      <xdr:row>3</xdr:row>
      <xdr:rowOff>47625</xdr:rowOff>
    </xdr:to>
    <xdr:sp macro="" textlink="">
      <xdr:nvSpPr>
        <xdr:cNvPr id="4" name="Rectangle 3"/>
        <xdr:cNvSpPr/>
      </xdr:nvSpPr>
      <xdr:spPr>
        <a:xfrm>
          <a:off x="5810250" y="0"/>
          <a:ext cx="1080000" cy="76200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0</xdr:colOff>
      <xdr:row>0</xdr:row>
      <xdr:rowOff>19050</xdr:rowOff>
    </xdr:from>
    <xdr:to>
      <xdr:col>3</xdr:col>
      <xdr:colOff>552449</xdr:colOff>
      <xdr:row>2</xdr:row>
      <xdr:rowOff>11112</xdr:rowOff>
    </xdr:to>
    <xdr:sp macro="" textlink="">
      <xdr:nvSpPr>
        <xdr:cNvPr id="5" name="Rectangle 4"/>
        <xdr:cNvSpPr/>
      </xdr:nvSpPr>
      <xdr:spPr>
        <a:xfrm>
          <a:off x="0" y="19050"/>
          <a:ext cx="1438274" cy="468312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238124</xdr:colOff>
      <xdr:row>2</xdr:row>
      <xdr:rowOff>68262</xdr:rowOff>
    </xdr:to>
    <xdr:sp macro="" textlink="">
      <xdr:nvSpPr>
        <xdr:cNvPr id="2" name="Rectangle 1"/>
        <xdr:cNvSpPr/>
      </xdr:nvSpPr>
      <xdr:spPr>
        <a:xfrm>
          <a:off x="0" y="19050"/>
          <a:ext cx="1438274" cy="468312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opLeftCell="A6" workbookViewId="0">
      <selection activeCell="E13" sqref="E13:G25"/>
    </sheetView>
  </sheetViews>
  <sheetFormatPr baseColWidth="10" defaultRowHeight="15"/>
  <cols>
    <col min="1" max="1" width="6.140625" style="2" customWidth="1"/>
    <col min="2" max="2" width="16" style="2" customWidth="1"/>
    <col min="3" max="3" width="15.28515625" style="2" bestFit="1" customWidth="1"/>
    <col min="4" max="4" width="12.42578125" style="2" bestFit="1" customWidth="1"/>
    <col min="5" max="5" width="16.42578125" style="2" customWidth="1"/>
    <col min="6" max="6" width="14.5703125" style="2" customWidth="1"/>
    <col min="7" max="16384" width="11.42578125" style="2"/>
  </cols>
  <sheetData>
    <row r="1" spans="1:15">
      <c r="B1" s="274" t="s">
        <v>184</v>
      </c>
      <c r="C1" s="1"/>
      <c r="D1" s="1"/>
      <c r="E1" s="1"/>
    </row>
    <row r="2" spans="1:15">
      <c r="B2" s="336" t="s">
        <v>185</v>
      </c>
      <c r="C2" s="336"/>
      <c r="D2" s="336"/>
      <c r="E2" s="336"/>
    </row>
    <row r="3" spans="1:15">
      <c r="B3" s="336" t="s">
        <v>19</v>
      </c>
      <c r="C3" s="336"/>
      <c r="D3" s="336"/>
      <c r="E3" s="336"/>
    </row>
    <row r="4" spans="1:15" ht="15.75">
      <c r="B4" s="11"/>
      <c r="C4" s="11"/>
      <c r="D4" s="11"/>
      <c r="E4" s="11"/>
    </row>
    <row r="5" spans="1:15" ht="15.75">
      <c r="A5" s="11" t="s">
        <v>9</v>
      </c>
      <c r="B5" s="11"/>
      <c r="C5" s="11"/>
      <c r="D5" s="11"/>
      <c r="E5" s="11"/>
    </row>
    <row r="6" spans="1:15" ht="15.75">
      <c r="A6" s="11" t="s">
        <v>186</v>
      </c>
      <c r="C6" s="11"/>
      <c r="D6" s="11"/>
      <c r="E6" s="11"/>
    </row>
    <row r="7" spans="1:15" ht="15.75">
      <c r="A7" s="11" t="s">
        <v>11</v>
      </c>
      <c r="C7" s="11"/>
      <c r="D7" s="11"/>
      <c r="E7" s="11"/>
    </row>
    <row r="8" spans="1:15" ht="15.75">
      <c r="A8" s="11"/>
      <c r="C8" s="11"/>
      <c r="D8" s="11"/>
    </row>
    <row r="9" spans="1:15" ht="15.75">
      <c r="M9" s="11"/>
      <c r="N9" s="11"/>
      <c r="O9" s="11"/>
    </row>
    <row r="10" spans="1:15" ht="15.75">
      <c r="A10" s="337" t="s">
        <v>187</v>
      </c>
      <c r="B10" s="337"/>
      <c r="C10" s="337"/>
      <c r="D10" s="337"/>
      <c r="E10" s="275"/>
    </row>
    <row r="11" spans="1:15" ht="15.75">
      <c r="E11" s="276"/>
    </row>
    <row r="12" spans="1:15" ht="15.75">
      <c r="A12" s="277" t="s">
        <v>0</v>
      </c>
      <c r="B12" s="278" t="s">
        <v>1</v>
      </c>
      <c r="C12" s="278" t="s">
        <v>2</v>
      </c>
      <c r="D12" s="278" t="s">
        <v>3</v>
      </c>
      <c r="E12" s="278" t="s">
        <v>223</v>
      </c>
      <c r="F12" s="278" t="s">
        <v>224</v>
      </c>
    </row>
    <row r="13" spans="1:15" ht="15.75">
      <c r="A13" s="279">
        <v>1</v>
      </c>
      <c r="B13" s="280" t="s">
        <v>188</v>
      </c>
      <c r="C13" s="280" t="s">
        <v>189</v>
      </c>
      <c r="D13" s="280" t="s">
        <v>172</v>
      </c>
      <c r="E13" s="332" t="s">
        <v>228</v>
      </c>
      <c r="F13" s="332" t="s">
        <v>229</v>
      </c>
    </row>
    <row r="14" spans="1:15" ht="15.75">
      <c r="A14" s="279">
        <v>2</v>
      </c>
      <c r="B14" s="280" t="s">
        <v>190</v>
      </c>
      <c r="C14" s="280" t="s">
        <v>191</v>
      </c>
      <c r="D14" s="280" t="s">
        <v>192</v>
      </c>
      <c r="E14" s="332" t="s">
        <v>230</v>
      </c>
      <c r="F14" s="332" t="s">
        <v>231</v>
      </c>
    </row>
    <row r="15" spans="1:15" ht="15.75">
      <c r="A15" s="279">
        <v>3</v>
      </c>
      <c r="B15" s="280" t="s">
        <v>193</v>
      </c>
      <c r="C15" s="280" t="s">
        <v>194</v>
      </c>
      <c r="D15" s="280" t="s">
        <v>195</v>
      </c>
      <c r="E15" s="332" t="s">
        <v>232</v>
      </c>
      <c r="F15" s="332" t="s">
        <v>6</v>
      </c>
    </row>
    <row r="16" spans="1:15" ht="15.75">
      <c r="A16" s="279">
        <v>4</v>
      </c>
      <c r="B16" s="280" t="s">
        <v>196</v>
      </c>
      <c r="C16" s="280" t="s">
        <v>197</v>
      </c>
      <c r="D16" s="280" t="s">
        <v>198</v>
      </c>
      <c r="E16" s="332" t="s">
        <v>233</v>
      </c>
      <c r="F16" s="332" t="s">
        <v>7</v>
      </c>
    </row>
    <row r="17" spans="1:6" ht="15.75">
      <c r="A17" s="279">
        <v>5</v>
      </c>
      <c r="B17" s="280" t="s">
        <v>199</v>
      </c>
      <c r="C17" s="280" t="s">
        <v>200</v>
      </c>
      <c r="D17" s="280" t="s">
        <v>201</v>
      </c>
      <c r="E17" s="332" t="s">
        <v>234</v>
      </c>
      <c r="F17" s="332" t="s">
        <v>235</v>
      </c>
    </row>
    <row r="18" spans="1:6" ht="15.75">
      <c r="A18" s="279">
        <v>6</v>
      </c>
      <c r="B18" s="280" t="s">
        <v>202</v>
      </c>
      <c r="C18" s="280" t="s">
        <v>203</v>
      </c>
      <c r="D18" s="280" t="s">
        <v>204</v>
      </c>
      <c r="E18" s="332" t="s">
        <v>236</v>
      </c>
      <c r="F18" s="332" t="s">
        <v>174</v>
      </c>
    </row>
    <row r="19" spans="1:6" ht="15.75">
      <c r="A19" s="279">
        <v>7</v>
      </c>
      <c r="B19" s="280" t="s">
        <v>205</v>
      </c>
      <c r="C19" s="280" t="s">
        <v>206</v>
      </c>
      <c r="D19" s="280" t="s">
        <v>171</v>
      </c>
      <c r="E19" s="332" t="s">
        <v>237</v>
      </c>
      <c r="F19" s="332" t="s">
        <v>238</v>
      </c>
    </row>
    <row r="20" spans="1:6" ht="15.75">
      <c r="A20" s="279">
        <v>8</v>
      </c>
      <c r="B20" s="280" t="s">
        <v>207</v>
      </c>
      <c r="C20" s="280" t="s">
        <v>208</v>
      </c>
      <c r="D20" s="280" t="s">
        <v>209</v>
      </c>
      <c r="E20" s="332" t="s">
        <v>239</v>
      </c>
      <c r="F20" s="332" t="s">
        <v>240</v>
      </c>
    </row>
    <row r="21" spans="1:6" ht="15.75">
      <c r="A21" s="279">
        <v>9</v>
      </c>
      <c r="B21" s="280" t="s">
        <v>210</v>
      </c>
      <c r="C21" s="280" t="s">
        <v>211</v>
      </c>
      <c r="D21" s="280" t="s">
        <v>172</v>
      </c>
      <c r="E21" s="332" t="s">
        <v>241</v>
      </c>
      <c r="F21" s="332" t="s">
        <v>242</v>
      </c>
    </row>
    <row r="22" spans="1:6" ht="15.75">
      <c r="A22" s="279">
        <v>10</v>
      </c>
      <c r="B22" s="280" t="s">
        <v>212</v>
      </c>
      <c r="C22" s="280" t="s">
        <v>173</v>
      </c>
      <c r="D22" s="280" t="s">
        <v>213</v>
      </c>
      <c r="E22" s="332" t="s">
        <v>243</v>
      </c>
      <c r="F22" s="332" t="s">
        <v>244</v>
      </c>
    </row>
    <row r="23" spans="1:6" ht="15.75">
      <c r="A23" s="279">
        <v>11</v>
      </c>
      <c r="B23" s="280" t="s">
        <v>214</v>
      </c>
      <c r="C23" s="280" t="s">
        <v>215</v>
      </c>
      <c r="D23" s="280" t="s">
        <v>216</v>
      </c>
      <c r="E23" s="332" t="s">
        <v>245</v>
      </c>
      <c r="F23" s="332" t="s">
        <v>246</v>
      </c>
    </row>
    <row r="24" spans="1:6" ht="15.75">
      <c r="A24" s="279">
        <v>12</v>
      </c>
      <c r="B24" s="280" t="s">
        <v>217</v>
      </c>
      <c r="C24" s="280" t="s">
        <v>218</v>
      </c>
      <c r="D24" s="280" t="s">
        <v>219</v>
      </c>
      <c r="E24" s="332" t="s">
        <v>247</v>
      </c>
      <c r="F24" s="332" t="s">
        <v>242</v>
      </c>
    </row>
    <row r="25" spans="1:6" ht="15.75">
      <c r="A25" s="279">
        <v>13</v>
      </c>
      <c r="B25" s="280" t="s">
        <v>220</v>
      </c>
      <c r="C25" s="280" t="s">
        <v>221</v>
      </c>
      <c r="D25" s="280" t="s">
        <v>222</v>
      </c>
      <c r="E25" s="332" t="s">
        <v>248</v>
      </c>
      <c r="F25" s="332" t="s">
        <v>231</v>
      </c>
    </row>
  </sheetData>
  <mergeCells count="3">
    <mergeCell ref="B2:E2"/>
    <mergeCell ref="B3:E3"/>
    <mergeCell ref="A10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28"/>
  <sheetViews>
    <sheetView topLeftCell="A10" workbookViewId="0">
      <pane xSplit="4" topLeftCell="E1" activePane="topRight" state="frozen"/>
      <selection activeCell="E13" sqref="E13:G25"/>
      <selection pane="topRight" activeCell="E13" sqref="E13:G25"/>
    </sheetView>
  </sheetViews>
  <sheetFormatPr baseColWidth="10" defaultRowHeight="15"/>
  <cols>
    <col min="1" max="1" width="4.140625" customWidth="1"/>
    <col min="2" max="2" width="11.7109375" customWidth="1"/>
    <col min="3" max="3" width="15.5703125" customWidth="1"/>
    <col min="4" max="4" width="15" customWidth="1"/>
    <col min="5" max="5" width="15" style="2" customWidth="1"/>
    <col min="6" max="6" width="15.85546875" style="2" customWidth="1"/>
    <col min="7" max="7" width="10.28515625" customWidth="1"/>
    <col min="8" max="8" width="4.42578125" style="2" customWidth="1"/>
    <col min="9" max="9" width="7.42578125" customWidth="1"/>
    <col min="10" max="10" width="4.42578125" style="2" customWidth="1"/>
    <col min="11" max="11" width="9.28515625" customWidth="1"/>
    <col min="12" max="12" width="4.42578125" style="2" customWidth="1"/>
    <col min="13" max="13" width="12" customWidth="1"/>
    <col min="14" max="14" width="5.85546875" style="2" customWidth="1"/>
    <col min="15" max="15" width="8.7109375" customWidth="1"/>
    <col min="16" max="16" width="5.28515625" style="2" customWidth="1"/>
    <col min="17" max="17" width="9" style="2" customWidth="1"/>
    <col min="18" max="18" width="5.28515625" style="2" customWidth="1"/>
    <col min="19" max="19" width="8.7109375" customWidth="1"/>
    <col min="20" max="20" width="5.28515625" style="2" customWidth="1"/>
    <col min="21" max="21" width="9.28515625" style="2" customWidth="1"/>
    <col min="22" max="22" width="4.42578125" style="2" customWidth="1"/>
    <col min="23" max="23" width="8.7109375" customWidth="1"/>
    <col min="24" max="24" width="6.7109375" style="2" customWidth="1"/>
    <col min="25" max="25" width="9.140625" style="2" customWidth="1"/>
    <col min="26" max="28" width="6.7109375" style="2" customWidth="1"/>
    <col min="29" max="29" width="13.5703125" style="2" customWidth="1"/>
    <col min="30" max="30" width="4.7109375" customWidth="1"/>
    <col min="31" max="31" width="10.7109375" customWidth="1"/>
    <col min="32" max="32" width="5.7109375" style="2" customWidth="1"/>
    <col min="33" max="33" width="9.42578125" customWidth="1"/>
    <col min="34" max="34" width="5.7109375" style="2" customWidth="1"/>
    <col min="35" max="35" width="8.5703125" style="2" customWidth="1"/>
    <col min="36" max="36" width="6.42578125" customWidth="1"/>
    <col min="37" max="37" width="9.85546875" customWidth="1"/>
  </cols>
  <sheetData>
    <row r="1" spans="1:38" s="2" customFormat="1" ht="15.75">
      <c r="F1" s="19" t="s">
        <v>8</v>
      </c>
      <c r="G1" s="83"/>
      <c r="H1" s="19"/>
      <c r="I1" s="1"/>
      <c r="J1" s="1"/>
      <c r="K1" s="9"/>
      <c r="L1" s="34"/>
      <c r="AD1" s="17"/>
    </row>
    <row r="2" spans="1:38" s="2" customFormat="1" ht="15.75">
      <c r="F2" s="19" t="s">
        <v>19</v>
      </c>
      <c r="G2" s="83"/>
      <c r="H2" s="10"/>
      <c r="L2" s="83"/>
      <c r="AD2" s="17"/>
    </row>
    <row r="3" spans="1:38" s="2" customFormat="1" ht="15.75">
      <c r="F3" s="342" t="s">
        <v>9</v>
      </c>
      <c r="G3" s="342"/>
      <c r="H3" s="342"/>
      <c r="L3" s="82"/>
      <c r="AD3" s="17"/>
    </row>
    <row r="4" spans="1:38" s="2" customFormat="1" ht="15.75">
      <c r="B4" s="11" t="s">
        <v>10</v>
      </c>
      <c r="L4" s="82"/>
      <c r="AD4" s="17"/>
    </row>
    <row r="5" spans="1:38" s="2" customFormat="1" ht="15.75">
      <c r="B5" s="11" t="s">
        <v>11</v>
      </c>
      <c r="I5" s="11"/>
      <c r="J5" s="11"/>
      <c r="K5" s="11"/>
      <c r="L5" s="11"/>
      <c r="AD5" s="17"/>
    </row>
    <row r="6" spans="1:38" s="2" customFormat="1" ht="15.75">
      <c r="B6" s="11" t="s">
        <v>186</v>
      </c>
      <c r="I6" s="11"/>
      <c r="J6" s="11"/>
      <c r="K6" s="11"/>
      <c r="L6" s="11"/>
      <c r="AD6" s="17"/>
    </row>
    <row r="7" spans="1:38" s="2" customFormat="1" ht="15.75">
      <c r="I7" s="11"/>
      <c r="J7" s="11"/>
      <c r="K7" s="11"/>
      <c r="L7" s="11"/>
      <c r="AD7" s="17"/>
    </row>
    <row r="8" spans="1:38" s="2" customFormat="1" ht="15.75">
      <c r="C8" s="11"/>
      <c r="K8" s="11"/>
      <c r="L8" s="11"/>
      <c r="AD8" s="17"/>
    </row>
    <row r="9" spans="1:38" s="2" customFormat="1" ht="15.75">
      <c r="I9" s="11"/>
      <c r="J9" s="11"/>
      <c r="K9" s="11"/>
      <c r="L9" s="11"/>
      <c r="AD9" s="17"/>
    </row>
    <row r="10" spans="1:38" s="2" customFormat="1" ht="15.75">
      <c r="I10" s="11"/>
      <c r="J10" s="11"/>
      <c r="AD10" s="17"/>
    </row>
    <row r="11" spans="1:38" s="2" customFormat="1" ht="18">
      <c r="I11" s="20" t="s">
        <v>77</v>
      </c>
      <c r="J11" s="20"/>
      <c r="K11" s="20"/>
      <c r="L11" s="20"/>
      <c r="M11" s="20"/>
      <c r="N11" s="20"/>
      <c r="AD11" s="17"/>
    </row>
    <row r="12" spans="1:38" s="13" customFormat="1">
      <c r="G12" s="14"/>
      <c r="H12" s="14"/>
      <c r="I12" s="15"/>
      <c r="J12" s="15"/>
      <c r="K12" s="15"/>
      <c r="L12" s="15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8"/>
    </row>
    <row r="13" spans="1:38" s="13" customFormat="1" ht="15.75" thickBot="1">
      <c r="G13" s="14"/>
      <c r="H13" s="14"/>
      <c r="I13" s="15"/>
      <c r="J13" s="15"/>
      <c r="K13" s="15"/>
      <c r="L13" s="15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8"/>
    </row>
    <row r="14" spans="1:38" s="2" customFormat="1" ht="24" customHeight="1" thickBot="1">
      <c r="G14" s="343" t="s">
        <v>15</v>
      </c>
      <c r="H14" s="344"/>
      <c r="I14" s="344"/>
      <c r="J14" s="344"/>
      <c r="K14" s="344"/>
      <c r="L14" s="85"/>
      <c r="M14" s="348" t="s">
        <v>16</v>
      </c>
      <c r="N14" s="349"/>
      <c r="O14" s="349"/>
      <c r="P14" s="349"/>
      <c r="Q14" s="349"/>
      <c r="R14" s="350"/>
      <c r="S14" s="345" t="s">
        <v>17</v>
      </c>
      <c r="T14" s="346"/>
      <c r="U14" s="346"/>
      <c r="V14" s="347"/>
      <c r="W14" s="338" t="s">
        <v>18</v>
      </c>
      <c r="X14" s="339"/>
      <c r="Y14" s="339"/>
      <c r="Z14" s="340"/>
      <c r="AA14" s="86"/>
      <c r="AB14" s="86"/>
      <c r="AC14" s="265"/>
      <c r="AD14" s="17"/>
      <c r="AE14" s="341"/>
      <c r="AF14" s="341"/>
      <c r="AG14" s="341"/>
      <c r="AH14" s="86"/>
      <c r="AI14" s="86"/>
    </row>
    <row r="15" spans="1:38" s="2" customFormat="1" ht="27" customHeight="1">
      <c r="A15" s="12" t="s">
        <v>0</v>
      </c>
      <c r="B15" s="12" t="s">
        <v>12</v>
      </c>
      <c r="C15" s="12" t="s">
        <v>13</v>
      </c>
      <c r="D15" s="12" t="s">
        <v>3</v>
      </c>
      <c r="E15" s="12" t="s">
        <v>75</v>
      </c>
      <c r="F15" s="12" t="s">
        <v>76</v>
      </c>
      <c r="G15" s="90" t="s">
        <v>50</v>
      </c>
      <c r="H15" s="90" t="s">
        <v>4</v>
      </c>
      <c r="I15" s="90" t="s">
        <v>51</v>
      </c>
      <c r="J15" s="90" t="s">
        <v>4</v>
      </c>
      <c r="K15" s="90" t="s">
        <v>14</v>
      </c>
      <c r="L15" s="90" t="s">
        <v>4</v>
      </c>
      <c r="M15" s="90" t="s">
        <v>176</v>
      </c>
      <c r="N15" s="90" t="s">
        <v>4</v>
      </c>
      <c r="O15" s="90" t="s">
        <v>78</v>
      </c>
      <c r="P15" s="90" t="s">
        <v>4</v>
      </c>
      <c r="Q15" s="90" t="s">
        <v>14</v>
      </c>
      <c r="R15" s="90" t="s">
        <v>4</v>
      </c>
      <c r="S15" s="91" t="s">
        <v>48</v>
      </c>
      <c r="T15" s="90" t="s">
        <v>4</v>
      </c>
      <c r="U15" s="90" t="s">
        <v>14</v>
      </c>
      <c r="V15" s="91" t="s">
        <v>4</v>
      </c>
      <c r="W15" s="92" t="s">
        <v>54</v>
      </c>
      <c r="X15" s="93" t="s">
        <v>4</v>
      </c>
      <c r="Y15" s="93" t="s">
        <v>14</v>
      </c>
      <c r="Z15" s="94" t="s">
        <v>4</v>
      </c>
      <c r="AA15" s="94" t="s">
        <v>83</v>
      </c>
      <c r="AB15" s="94" t="s">
        <v>84</v>
      </c>
      <c r="AC15" s="88" t="s">
        <v>82</v>
      </c>
      <c r="AD15" s="17"/>
      <c r="AE15" s="95" t="s">
        <v>48</v>
      </c>
      <c r="AF15" s="94" t="s">
        <v>4</v>
      </c>
      <c r="AG15" s="94" t="s">
        <v>79</v>
      </c>
      <c r="AH15" s="96" t="s">
        <v>4</v>
      </c>
      <c r="AI15" s="87" t="s">
        <v>80</v>
      </c>
      <c r="AJ15" s="87" t="s">
        <v>4</v>
      </c>
      <c r="AK15" s="87" t="s">
        <v>81</v>
      </c>
      <c r="AL15" s="88" t="s">
        <v>82</v>
      </c>
    </row>
    <row r="16" spans="1:38" s="2" customFormat="1" ht="18" customHeight="1">
      <c r="A16" s="84">
        <v>1</v>
      </c>
      <c r="B16" s="280" t="s">
        <v>188</v>
      </c>
      <c r="C16" s="280" t="s">
        <v>189</v>
      </c>
      <c r="D16" s="280" t="s">
        <v>172</v>
      </c>
      <c r="E16" s="332" t="s">
        <v>228</v>
      </c>
      <c r="F16" s="332" t="s">
        <v>229</v>
      </c>
      <c r="G16" s="3">
        <v>14</v>
      </c>
      <c r="H16" s="89">
        <f>IF(G16&gt;=9.995,6,0)</f>
        <v>6</v>
      </c>
      <c r="I16" s="3">
        <v>10</v>
      </c>
      <c r="J16" s="89">
        <f>IF(I16&gt;=9.995,6,0)</f>
        <v>6</v>
      </c>
      <c r="K16" s="16">
        <f t="shared" ref="K16" si="0">(G16*4+I16*4)/8</f>
        <v>12</v>
      </c>
      <c r="L16" s="97">
        <f t="shared" ref="L16" si="1">IF(K16&gt;=9.995,12,H16+J16)</f>
        <v>12</v>
      </c>
      <c r="M16" s="3">
        <v>12.5</v>
      </c>
      <c r="N16" s="89">
        <f>IF(M16&gt;=9.995,6,0)</f>
        <v>6</v>
      </c>
      <c r="O16" s="3">
        <v>12</v>
      </c>
      <c r="P16" s="89">
        <f>IF(O16&gt;=9.995,6,0)</f>
        <v>6</v>
      </c>
      <c r="Q16" s="16">
        <f>(M16*4+O16*4)/8</f>
        <v>12.25</v>
      </c>
      <c r="R16" s="97">
        <f t="shared" ref="R16" si="2">IF(Q16&gt;=9.995,12,N16+P16)</f>
        <v>12</v>
      </c>
      <c r="S16" s="3">
        <v>13</v>
      </c>
      <c r="T16" s="89">
        <f>IF(S16&gt;=9.995,3,0)</f>
        <v>3</v>
      </c>
      <c r="U16" s="16">
        <f>S16</f>
        <v>13</v>
      </c>
      <c r="V16" s="89">
        <f>T16</f>
        <v>3</v>
      </c>
      <c r="W16" s="3">
        <v>10</v>
      </c>
      <c r="X16" s="89">
        <f>IF(W16&gt;=9.995,3,0)</f>
        <v>3</v>
      </c>
      <c r="Y16" s="16">
        <f>W16</f>
        <v>10</v>
      </c>
      <c r="Z16" s="89">
        <f>X16</f>
        <v>3</v>
      </c>
      <c r="AA16" s="98">
        <f t="shared" ref="AA16" si="3">(K16*8+Q16*8+U16*3+Y16*3)/22</f>
        <v>11.954545454545455</v>
      </c>
      <c r="AB16" s="99">
        <f t="shared" ref="AB16" si="4">IF(AA16&gt;=9.995,30,L16+R16+V16+Z16)</f>
        <v>30</v>
      </c>
      <c r="AC16" s="3" t="str">
        <f>IF(AA16&gt;=9.995,"Admis( e)","Rattrapage")</f>
        <v>Admis( e)</v>
      </c>
      <c r="AD16" s="100"/>
      <c r="AE16" s="3"/>
      <c r="AF16" s="89">
        <f>IF(AE16&gt;=9.995,3,0)</f>
        <v>0</v>
      </c>
      <c r="AG16" s="3"/>
      <c r="AH16" s="89">
        <f>IF(AG16&gt;=9.995,27,0)</f>
        <v>0</v>
      </c>
      <c r="AI16" s="98">
        <f>(AE16*3+AG16*19)/22</f>
        <v>0</v>
      </c>
      <c r="AJ16" s="89">
        <f>IF(AI16&gt;=9.995,30,AF16+AH16)</f>
        <v>0</v>
      </c>
      <c r="AK16" s="89">
        <f>AB16+AJ16</f>
        <v>30</v>
      </c>
      <c r="AL16" s="3" t="str">
        <f>IF(AND(AA16&gt;=9.995,AI16&gt;=9.995),"Admis( e)","Rattrapage")</f>
        <v>Rattrapage</v>
      </c>
    </row>
    <row r="17" spans="1:38" s="2" customFormat="1" ht="18" customHeight="1">
      <c r="A17" s="84">
        <f>A16+1</f>
        <v>2</v>
      </c>
      <c r="B17" s="280" t="s">
        <v>190</v>
      </c>
      <c r="C17" s="280" t="s">
        <v>191</v>
      </c>
      <c r="D17" s="280" t="s">
        <v>192</v>
      </c>
      <c r="E17" s="332" t="s">
        <v>230</v>
      </c>
      <c r="F17" s="332" t="s">
        <v>231</v>
      </c>
      <c r="G17" s="3">
        <v>11</v>
      </c>
      <c r="H17" s="89">
        <f t="shared" ref="H17:H28" si="5">IF(G17&gt;=9.995,6,0)</f>
        <v>6</v>
      </c>
      <c r="I17" s="3">
        <v>7.5</v>
      </c>
      <c r="J17" s="89">
        <f t="shared" ref="J17:J28" si="6">IF(I17&gt;=9.995,6,0)</f>
        <v>0</v>
      </c>
      <c r="K17" s="16">
        <f t="shared" ref="K17:K18" si="7">(G17*4+I17*4)/8</f>
        <v>9.25</v>
      </c>
      <c r="L17" s="97">
        <f t="shared" ref="L17:L18" si="8">IF(K17&gt;=9.995,12,H17+J17)</f>
        <v>6</v>
      </c>
      <c r="M17" s="331">
        <v>2</v>
      </c>
      <c r="N17" s="89">
        <f t="shared" ref="N17:N28" si="9">IF(M17&gt;=9.995,6,0)</f>
        <v>0</v>
      </c>
      <c r="O17" s="3">
        <v>10</v>
      </c>
      <c r="P17" s="89">
        <f t="shared" ref="P17:P28" si="10">IF(O17&gt;=9.995,6,0)</f>
        <v>6</v>
      </c>
      <c r="Q17" s="16">
        <f t="shared" ref="Q17:Q18" si="11">(M17*4+O17*4)/8</f>
        <v>6</v>
      </c>
      <c r="R17" s="97">
        <f t="shared" ref="R17:R18" si="12">IF(Q17&gt;=9.995,12,N17+P17)</f>
        <v>6</v>
      </c>
      <c r="S17" s="3">
        <v>7</v>
      </c>
      <c r="T17" s="89">
        <f t="shared" ref="T17:T28" si="13">IF(S17&gt;=9.995,3,0)</f>
        <v>0</v>
      </c>
      <c r="U17" s="16">
        <f t="shared" ref="U17:U28" si="14">S17</f>
        <v>7</v>
      </c>
      <c r="V17" s="89">
        <f t="shared" ref="V17:V28" si="15">T17</f>
        <v>0</v>
      </c>
      <c r="W17" s="3">
        <v>13</v>
      </c>
      <c r="X17" s="89">
        <f t="shared" ref="X17:X28" si="16">IF(W17&gt;=9.995,3,0)</f>
        <v>3</v>
      </c>
      <c r="Y17" s="16">
        <f t="shared" ref="Y17:Y28" si="17">W17</f>
        <v>13</v>
      </c>
      <c r="Z17" s="89">
        <f t="shared" ref="Z17:Z28" si="18">X17</f>
        <v>3</v>
      </c>
      <c r="AA17" s="98">
        <f t="shared" ref="AA17:AA28" si="19">(K17*8+Q17*8+U17*3+Y17*3)/22</f>
        <v>8.2727272727272734</v>
      </c>
      <c r="AB17" s="99">
        <f t="shared" ref="AB17:AB28" si="20">IF(AA17&gt;=9.995,30,L17+R17+V17+Z17)</f>
        <v>15</v>
      </c>
      <c r="AC17" s="3" t="str">
        <f t="shared" ref="AC17:AC28" si="21">IF(AA17&gt;=9.995,"Admis( e)","Rattrapage")</f>
        <v>Rattrapage</v>
      </c>
      <c r="AD17" s="100"/>
      <c r="AE17" s="3"/>
      <c r="AF17" s="89">
        <f t="shared" ref="AF17:AF28" si="22">IF(AE17&gt;=9.995,3,0)</f>
        <v>0</v>
      </c>
      <c r="AG17" s="3"/>
      <c r="AH17" s="89">
        <f t="shared" ref="AH17:AH28" si="23">IF(AG17&gt;=9.995,27,0)</f>
        <v>0</v>
      </c>
      <c r="AI17" s="98">
        <f t="shared" ref="AI17:AI28" si="24">(AE17*3+AG17*19)/22</f>
        <v>0</v>
      </c>
      <c r="AJ17" s="89">
        <f t="shared" ref="AJ17:AJ28" si="25">IF(AI17&gt;=9.995,30,AF17+AH17)</f>
        <v>0</v>
      </c>
      <c r="AK17" s="89">
        <f t="shared" ref="AK17:AK28" si="26">AB17+AJ17</f>
        <v>15</v>
      </c>
      <c r="AL17" s="3" t="str">
        <f t="shared" ref="AL17:AL28" si="27">IF(AND(AA17&gt;=9.995,AI17&gt;=9.995),"Admis( e)","Rattrapage")</f>
        <v>Rattrapage</v>
      </c>
    </row>
    <row r="18" spans="1:38" s="2" customFormat="1" ht="18" customHeight="1">
      <c r="A18" s="84">
        <f t="shared" ref="A18:A28" si="28">A17+1</f>
        <v>3</v>
      </c>
      <c r="B18" s="280" t="s">
        <v>193</v>
      </c>
      <c r="C18" s="280" t="s">
        <v>194</v>
      </c>
      <c r="D18" s="280" t="s">
        <v>195</v>
      </c>
      <c r="E18" s="332" t="s">
        <v>232</v>
      </c>
      <c r="F18" s="332" t="s">
        <v>6</v>
      </c>
      <c r="G18" s="3">
        <v>8</v>
      </c>
      <c r="H18" s="89">
        <f t="shared" si="5"/>
        <v>0</v>
      </c>
      <c r="I18" s="3">
        <v>3.5</v>
      </c>
      <c r="J18" s="89">
        <f t="shared" si="6"/>
        <v>0</v>
      </c>
      <c r="K18" s="16">
        <f t="shared" si="7"/>
        <v>5.75</v>
      </c>
      <c r="L18" s="97">
        <f t="shared" si="8"/>
        <v>0</v>
      </c>
      <c r="M18" s="3">
        <v>5</v>
      </c>
      <c r="N18" s="89">
        <f t="shared" si="9"/>
        <v>0</v>
      </c>
      <c r="O18" s="3">
        <v>2</v>
      </c>
      <c r="P18" s="89">
        <f t="shared" si="10"/>
        <v>0</v>
      </c>
      <c r="Q18" s="16">
        <f t="shared" si="11"/>
        <v>3.5</v>
      </c>
      <c r="R18" s="97">
        <f t="shared" si="12"/>
        <v>0</v>
      </c>
      <c r="S18" s="3">
        <v>10</v>
      </c>
      <c r="T18" s="89">
        <f t="shared" si="13"/>
        <v>3</v>
      </c>
      <c r="U18" s="16">
        <f t="shared" si="14"/>
        <v>10</v>
      </c>
      <c r="V18" s="89">
        <f t="shared" si="15"/>
        <v>3</v>
      </c>
      <c r="W18" s="3">
        <v>10</v>
      </c>
      <c r="X18" s="89">
        <f t="shared" si="16"/>
        <v>3</v>
      </c>
      <c r="Y18" s="16">
        <f t="shared" si="17"/>
        <v>10</v>
      </c>
      <c r="Z18" s="89">
        <f t="shared" si="18"/>
        <v>3</v>
      </c>
      <c r="AA18" s="98">
        <f t="shared" si="19"/>
        <v>6.0909090909090908</v>
      </c>
      <c r="AB18" s="99">
        <f t="shared" si="20"/>
        <v>6</v>
      </c>
      <c r="AC18" s="3" t="str">
        <f t="shared" si="21"/>
        <v>Rattrapage</v>
      </c>
      <c r="AD18" s="100"/>
      <c r="AE18" s="3"/>
      <c r="AF18" s="89">
        <f t="shared" si="22"/>
        <v>0</v>
      </c>
      <c r="AG18" s="3"/>
      <c r="AH18" s="89">
        <f t="shared" si="23"/>
        <v>0</v>
      </c>
      <c r="AI18" s="98">
        <f t="shared" si="24"/>
        <v>0</v>
      </c>
      <c r="AJ18" s="89">
        <f t="shared" si="25"/>
        <v>0</v>
      </c>
      <c r="AK18" s="89">
        <f t="shared" si="26"/>
        <v>6</v>
      </c>
      <c r="AL18" s="3" t="str">
        <f t="shared" si="27"/>
        <v>Rattrapage</v>
      </c>
    </row>
    <row r="19" spans="1:38" s="2" customFormat="1" ht="18" customHeight="1">
      <c r="A19" s="84">
        <f t="shared" si="28"/>
        <v>4</v>
      </c>
      <c r="B19" s="280" t="s">
        <v>196</v>
      </c>
      <c r="C19" s="280" t="s">
        <v>197</v>
      </c>
      <c r="D19" s="280" t="s">
        <v>198</v>
      </c>
      <c r="E19" s="332" t="s">
        <v>233</v>
      </c>
      <c r="F19" s="332" t="s">
        <v>7</v>
      </c>
      <c r="G19" s="3">
        <v>9</v>
      </c>
      <c r="H19" s="89">
        <f t="shared" si="5"/>
        <v>0</v>
      </c>
      <c r="I19" s="3">
        <v>10</v>
      </c>
      <c r="J19" s="89">
        <f t="shared" si="6"/>
        <v>6</v>
      </c>
      <c r="K19" s="16">
        <f t="shared" ref="K19:K28" si="29">(G19*4+I19*4)/8</f>
        <v>9.5</v>
      </c>
      <c r="L19" s="97">
        <f t="shared" ref="L19:L28" si="30">IF(K19&gt;=9.995,12,H19+J19)</f>
        <v>6</v>
      </c>
      <c r="M19" s="3">
        <v>4</v>
      </c>
      <c r="N19" s="89">
        <f t="shared" si="9"/>
        <v>0</v>
      </c>
      <c r="O19" s="3">
        <v>4</v>
      </c>
      <c r="P19" s="89">
        <f t="shared" si="10"/>
        <v>0</v>
      </c>
      <c r="Q19" s="16">
        <f t="shared" ref="Q19:Q28" si="31">(M19*4+O19*4)/8</f>
        <v>4</v>
      </c>
      <c r="R19" s="97">
        <f t="shared" ref="R19:R28" si="32">IF(Q19&gt;=9.995,12,N19+P19)</f>
        <v>0</v>
      </c>
      <c r="S19" s="3">
        <v>6.5</v>
      </c>
      <c r="T19" s="89">
        <f t="shared" si="13"/>
        <v>0</v>
      </c>
      <c r="U19" s="16">
        <f t="shared" si="14"/>
        <v>6.5</v>
      </c>
      <c r="V19" s="89">
        <f t="shared" si="15"/>
        <v>0</v>
      </c>
      <c r="W19" s="3">
        <v>10</v>
      </c>
      <c r="X19" s="89">
        <f t="shared" si="16"/>
        <v>3</v>
      </c>
      <c r="Y19" s="16">
        <f t="shared" si="17"/>
        <v>10</v>
      </c>
      <c r="Z19" s="89">
        <f t="shared" si="18"/>
        <v>3</v>
      </c>
      <c r="AA19" s="98">
        <f t="shared" si="19"/>
        <v>7.1590909090909092</v>
      </c>
      <c r="AB19" s="99">
        <f t="shared" si="20"/>
        <v>9</v>
      </c>
      <c r="AC19" s="3" t="str">
        <f t="shared" si="21"/>
        <v>Rattrapage</v>
      </c>
      <c r="AD19" s="100"/>
      <c r="AE19" s="3"/>
      <c r="AF19" s="89">
        <f t="shared" si="22"/>
        <v>0</v>
      </c>
      <c r="AG19" s="3"/>
      <c r="AH19" s="89">
        <f t="shared" si="23"/>
        <v>0</v>
      </c>
      <c r="AI19" s="98">
        <f t="shared" si="24"/>
        <v>0</v>
      </c>
      <c r="AJ19" s="89">
        <f t="shared" si="25"/>
        <v>0</v>
      </c>
      <c r="AK19" s="89">
        <f t="shared" si="26"/>
        <v>9</v>
      </c>
      <c r="AL19" s="3" t="str">
        <f t="shared" si="27"/>
        <v>Rattrapage</v>
      </c>
    </row>
    <row r="20" spans="1:38" s="2" customFormat="1" ht="18" customHeight="1">
      <c r="A20" s="84">
        <f t="shared" si="28"/>
        <v>5</v>
      </c>
      <c r="B20" s="280" t="s">
        <v>199</v>
      </c>
      <c r="C20" s="280" t="s">
        <v>200</v>
      </c>
      <c r="D20" s="280" t="s">
        <v>201</v>
      </c>
      <c r="E20" s="332" t="s">
        <v>234</v>
      </c>
      <c r="F20" s="332" t="s">
        <v>235</v>
      </c>
      <c r="G20" s="3">
        <v>15</v>
      </c>
      <c r="H20" s="89">
        <f t="shared" si="5"/>
        <v>6</v>
      </c>
      <c r="I20" s="3">
        <v>11</v>
      </c>
      <c r="J20" s="89">
        <f t="shared" si="6"/>
        <v>6</v>
      </c>
      <c r="K20" s="16">
        <f t="shared" si="29"/>
        <v>13</v>
      </c>
      <c r="L20" s="97">
        <f t="shared" si="30"/>
        <v>12</v>
      </c>
      <c r="M20" s="3">
        <v>11.5</v>
      </c>
      <c r="N20" s="89">
        <f t="shared" si="9"/>
        <v>6</v>
      </c>
      <c r="O20" s="331">
        <v>16</v>
      </c>
      <c r="P20" s="89">
        <f t="shared" si="10"/>
        <v>6</v>
      </c>
      <c r="Q20" s="16">
        <f t="shared" si="31"/>
        <v>13.75</v>
      </c>
      <c r="R20" s="97">
        <f t="shared" si="32"/>
        <v>12</v>
      </c>
      <c r="S20" s="3">
        <v>13</v>
      </c>
      <c r="T20" s="89">
        <f t="shared" si="13"/>
        <v>3</v>
      </c>
      <c r="U20" s="16">
        <f t="shared" si="14"/>
        <v>13</v>
      </c>
      <c r="V20" s="89">
        <f t="shared" si="15"/>
        <v>3</v>
      </c>
      <c r="W20" s="3">
        <v>13</v>
      </c>
      <c r="X20" s="89">
        <f t="shared" si="16"/>
        <v>3</v>
      </c>
      <c r="Y20" s="16">
        <f t="shared" si="17"/>
        <v>13</v>
      </c>
      <c r="Z20" s="89">
        <f t="shared" si="18"/>
        <v>3</v>
      </c>
      <c r="AA20" s="98">
        <f t="shared" si="19"/>
        <v>13.272727272727273</v>
      </c>
      <c r="AB20" s="99">
        <f t="shared" si="20"/>
        <v>30</v>
      </c>
      <c r="AC20" s="3" t="str">
        <f t="shared" si="21"/>
        <v>Admis( e)</v>
      </c>
      <c r="AD20" s="100"/>
      <c r="AE20" s="3"/>
      <c r="AF20" s="89">
        <f t="shared" si="22"/>
        <v>0</v>
      </c>
      <c r="AG20" s="3"/>
      <c r="AH20" s="89">
        <f t="shared" si="23"/>
        <v>0</v>
      </c>
      <c r="AI20" s="98">
        <f t="shared" si="24"/>
        <v>0</v>
      </c>
      <c r="AJ20" s="89">
        <f t="shared" si="25"/>
        <v>0</v>
      </c>
      <c r="AK20" s="89">
        <f t="shared" si="26"/>
        <v>30</v>
      </c>
      <c r="AL20" s="3" t="str">
        <f t="shared" si="27"/>
        <v>Rattrapage</v>
      </c>
    </row>
    <row r="21" spans="1:38" s="2" customFormat="1" ht="18" customHeight="1">
      <c r="A21" s="84">
        <f t="shared" si="28"/>
        <v>6</v>
      </c>
      <c r="B21" s="280" t="s">
        <v>202</v>
      </c>
      <c r="C21" s="280" t="s">
        <v>203</v>
      </c>
      <c r="D21" s="280" t="s">
        <v>204</v>
      </c>
      <c r="E21" s="332" t="s">
        <v>236</v>
      </c>
      <c r="F21" s="332" t="s">
        <v>174</v>
      </c>
      <c r="G21" s="3">
        <v>16</v>
      </c>
      <c r="H21" s="89">
        <f t="shared" si="5"/>
        <v>6</v>
      </c>
      <c r="I21" s="3">
        <v>10</v>
      </c>
      <c r="J21" s="89">
        <f t="shared" si="6"/>
        <v>6</v>
      </c>
      <c r="K21" s="16">
        <f t="shared" si="29"/>
        <v>13</v>
      </c>
      <c r="L21" s="97">
        <f t="shared" si="30"/>
        <v>12</v>
      </c>
      <c r="M21" s="3">
        <v>10.5</v>
      </c>
      <c r="N21" s="89">
        <f t="shared" si="9"/>
        <v>6</v>
      </c>
      <c r="O21" s="3">
        <v>13</v>
      </c>
      <c r="P21" s="89">
        <f t="shared" si="10"/>
        <v>6</v>
      </c>
      <c r="Q21" s="16">
        <f t="shared" si="31"/>
        <v>11.75</v>
      </c>
      <c r="R21" s="97">
        <f t="shared" si="32"/>
        <v>12</v>
      </c>
      <c r="S21" s="3">
        <v>11</v>
      </c>
      <c r="T21" s="89">
        <f t="shared" si="13"/>
        <v>3</v>
      </c>
      <c r="U21" s="16">
        <f t="shared" si="14"/>
        <v>11</v>
      </c>
      <c r="V21" s="89">
        <f t="shared" si="15"/>
        <v>3</v>
      </c>
      <c r="W21" s="3">
        <v>13</v>
      </c>
      <c r="X21" s="89">
        <f t="shared" si="16"/>
        <v>3</v>
      </c>
      <c r="Y21" s="16">
        <f t="shared" si="17"/>
        <v>13</v>
      </c>
      <c r="Z21" s="89">
        <f t="shared" si="18"/>
        <v>3</v>
      </c>
      <c r="AA21" s="98">
        <f t="shared" si="19"/>
        <v>12.272727272727273</v>
      </c>
      <c r="AB21" s="99">
        <f t="shared" si="20"/>
        <v>30</v>
      </c>
      <c r="AC21" s="3" t="str">
        <f t="shared" si="21"/>
        <v>Admis( e)</v>
      </c>
      <c r="AD21" s="100"/>
      <c r="AE21" s="3"/>
      <c r="AF21" s="89">
        <f t="shared" si="22"/>
        <v>0</v>
      </c>
      <c r="AG21" s="3"/>
      <c r="AH21" s="89">
        <f t="shared" si="23"/>
        <v>0</v>
      </c>
      <c r="AI21" s="98">
        <f t="shared" si="24"/>
        <v>0</v>
      </c>
      <c r="AJ21" s="89">
        <f t="shared" si="25"/>
        <v>0</v>
      </c>
      <c r="AK21" s="89">
        <f t="shared" si="26"/>
        <v>30</v>
      </c>
      <c r="AL21" s="3" t="str">
        <f t="shared" si="27"/>
        <v>Rattrapage</v>
      </c>
    </row>
    <row r="22" spans="1:38" s="2" customFormat="1" ht="18" customHeight="1">
      <c r="A22" s="84">
        <f t="shared" si="28"/>
        <v>7</v>
      </c>
      <c r="B22" s="280" t="s">
        <v>205</v>
      </c>
      <c r="C22" s="280" t="s">
        <v>206</v>
      </c>
      <c r="D22" s="280" t="s">
        <v>171</v>
      </c>
      <c r="E22" s="332" t="s">
        <v>237</v>
      </c>
      <c r="F22" s="332" t="s">
        <v>238</v>
      </c>
      <c r="G22" s="3">
        <v>10</v>
      </c>
      <c r="H22" s="89">
        <f t="shared" si="5"/>
        <v>6</v>
      </c>
      <c r="I22" s="3">
        <v>12</v>
      </c>
      <c r="J22" s="89">
        <f t="shared" si="6"/>
        <v>6</v>
      </c>
      <c r="K22" s="16">
        <f t="shared" si="29"/>
        <v>11</v>
      </c>
      <c r="L22" s="97">
        <f t="shared" si="30"/>
        <v>12</v>
      </c>
      <c r="M22" s="3">
        <v>6.5</v>
      </c>
      <c r="N22" s="89">
        <f t="shared" si="9"/>
        <v>0</v>
      </c>
      <c r="O22" s="3">
        <v>13</v>
      </c>
      <c r="P22" s="89">
        <f t="shared" si="10"/>
        <v>6</v>
      </c>
      <c r="Q22" s="16">
        <f t="shared" si="31"/>
        <v>9.75</v>
      </c>
      <c r="R22" s="97">
        <f t="shared" si="32"/>
        <v>6</v>
      </c>
      <c r="S22" s="3">
        <v>13</v>
      </c>
      <c r="T22" s="89">
        <f t="shared" si="13"/>
        <v>3</v>
      </c>
      <c r="U22" s="16">
        <f t="shared" si="14"/>
        <v>13</v>
      </c>
      <c r="V22" s="89">
        <f t="shared" si="15"/>
        <v>3</v>
      </c>
      <c r="W22" s="3">
        <v>12</v>
      </c>
      <c r="X22" s="89">
        <f t="shared" si="16"/>
        <v>3</v>
      </c>
      <c r="Y22" s="16">
        <f t="shared" si="17"/>
        <v>12</v>
      </c>
      <c r="Z22" s="89">
        <f t="shared" si="18"/>
        <v>3</v>
      </c>
      <c r="AA22" s="98">
        <f t="shared" si="19"/>
        <v>10.954545454545455</v>
      </c>
      <c r="AB22" s="99">
        <f t="shared" si="20"/>
        <v>30</v>
      </c>
      <c r="AC22" s="3" t="str">
        <f t="shared" si="21"/>
        <v>Admis( e)</v>
      </c>
      <c r="AD22" s="100"/>
      <c r="AE22" s="3"/>
      <c r="AF22" s="89">
        <f t="shared" si="22"/>
        <v>0</v>
      </c>
      <c r="AG22" s="3"/>
      <c r="AH22" s="89">
        <f t="shared" si="23"/>
        <v>0</v>
      </c>
      <c r="AI22" s="98">
        <f t="shared" si="24"/>
        <v>0</v>
      </c>
      <c r="AJ22" s="89">
        <f t="shared" si="25"/>
        <v>0</v>
      </c>
      <c r="AK22" s="89">
        <f t="shared" si="26"/>
        <v>30</v>
      </c>
      <c r="AL22" s="3" t="str">
        <f t="shared" si="27"/>
        <v>Rattrapage</v>
      </c>
    </row>
    <row r="23" spans="1:38" s="2" customFormat="1" ht="18" customHeight="1">
      <c r="A23" s="84">
        <f t="shared" si="28"/>
        <v>8</v>
      </c>
      <c r="B23" s="280" t="s">
        <v>207</v>
      </c>
      <c r="C23" s="280" t="s">
        <v>208</v>
      </c>
      <c r="D23" s="280" t="s">
        <v>209</v>
      </c>
      <c r="E23" s="332" t="s">
        <v>239</v>
      </c>
      <c r="F23" s="332" t="s">
        <v>240</v>
      </c>
      <c r="G23" s="3">
        <v>5</v>
      </c>
      <c r="H23" s="89">
        <f t="shared" si="5"/>
        <v>0</v>
      </c>
      <c r="I23" s="3">
        <v>6.5</v>
      </c>
      <c r="J23" s="89">
        <f t="shared" si="6"/>
        <v>0</v>
      </c>
      <c r="K23" s="16">
        <f t="shared" si="29"/>
        <v>5.75</v>
      </c>
      <c r="L23" s="97">
        <f t="shared" si="30"/>
        <v>0</v>
      </c>
      <c r="M23" s="3">
        <v>4</v>
      </c>
      <c r="N23" s="89">
        <f t="shared" si="9"/>
        <v>0</v>
      </c>
      <c r="O23" s="3">
        <v>3</v>
      </c>
      <c r="P23" s="89">
        <f t="shared" si="10"/>
        <v>0</v>
      </c>
      <c r="Q23" s="16">
        <f t="shared" si="31"/>
        <v>3.5</v>
      </c>
      <c r="R23" s="97">
        <f t="shared" si="32"/>
        <v>0</v>
      </c>
      <c r="S23" s="3">
        <v>5</v>
      </c>
      <c r="T23" s="89">
        <f t="shared" si="13"/>
        <v>0</v>
      </c>
      <c r="U23" s="16">
        <f t="shared" si="14"/>
        <v>5</v>
      </c>
      <c r="V23" s="89">
        <f t="shared" si="15"/>
        <v>0</v>
      </c>
      <c r="W23" s="3">
        <v>12</v>
      </c>
      <c r="X23" s="89">
        <f t="shared" si="16"/>
        <v>3</v>
      </c>
      <c r="Y23" s="16">
        <f t="shared" si="17"/>
        <v>12</v>
      </c>
      <c r="Z23" s="89">
        <f t="shared" si="18"/>
        <v>3</v>
      </c>
      <c r="AA23" s="98">
        <f t="shared" si="19"/>
        <v>5.6818181818181817</v>
      </c>
      <c r="AB23" s="99">
        <f t="shared" si="20"/>
        <v>3</v>
      </c>
      <c r="AC23" s="3" t="str">
        <f t="shared" si="21"/>
        <v>Rattrapage</v>
      </c>
      <c r="AD23" s="100"/>
      <c r="AE23" s="3"/>
      <c r="AF23" s="89">
        <f t="shared" si="22"/>
        <v>0</v>
      </c>
      <c r="AG23" s="3"/>
      <c r="AH23" s="89">
        <f t="shared" si="23"/>
        <v>0</v>
      </c>
      <c r="AI23" s="98">
        <f t="shared" si="24"/>
        <v>0</v>
      </c>
      <c r="AJ23" s="89">
        <f t="shared" si="25"/>
        <v>0</v>
      </c>
      <c r="AK23" s="89">
        <f t="shared" si="26"/>
        <v>3</v>
      </c>
      <c r="AL23" s="3" t="str">
        <f t="shared" si="27"/>
        <v>Rattrapage</v>
      </c>
    </row>
    <row r="24" spans="1:38" s="2" customFormat="1" ht="18" customHeight="1">
      <c r="A24" s="84">
        <f t="shared" si="28"/>
        <v>9</v>
      </c>
      <c r="B24" s="280" t="s">
        <v>210</v>
      </c>
      <c r="C24" s="280" t="s">
        <v>211</v>
      </c>
      <c r="D24" s="280" t="s">
        <v>172</v>
      </c>
      <c r="E24" s="332" t="s">
        <v>241</v>
      </c>
      <c r="F24" s="332" t="s">
        <v>242</v>
      </c>
      <c r="G24" s="3">
        <v>16</v>
      </c>
      <c r="H24" s="89">
        <f t="shared" si="5"/>
        <v>6</v>
      </c>
      <c r="I24" s="3">
        <v>11</v>
      </c>
      <c r="J24" s="89">
        <f t="shared" si="6"/>
        <v>6</v>
      </c>
      <c r="K24" s="16">
        <f t="shared" si="29"/>
        <v>13.5</v>
      </c>
      <c r="L24" s="97">
        <f t="shared" si="30"/>
        <v>12</v>
      </c>
      <c r="M24" s="3">
        <v>11</v>
      </c>
      <c r="N24" s="89">
        <f t="shared" si="9"/>
        <v>6</v>
      </c>
      <c r="O24" s="3">
        <v>8</v>
      </c>
      <c r="P24" s="89">
        <f t="shared" si="10"/>
        <v>0</v>
      </c>
      <c r="Q24" s="16">
        <f t="shared" si="31"/>
        <v>9.5</v>
      </c>
      <c r="R24" s="97">
        <f t="shared" si="32"/>
        <v>6</v>
      </c>
      <c r="S24" s="3">
        <v>12</v>
      </c>
      <c r="T24" s="89">
        <f t="shared" si="13"/>
        <v>3</v>
      </c>
      <c r="U24" s="16">
        <f t="shared" si="14"/>
        <v>12</v>
      </c>
      <c r="V24" s="89">
        <f t="shared" si="15"/>
        <v>3</v>
      </c>
      <c r="W24" s="3">
        <v>15</v>
      </c>
      <c r="X24" s="89">
        <f t="shared" si="16"/>
        <v>3</v>
      </c>
      <c r="Y24" s="16">
        <f t="shared" si="17"/>
        <v>15</v>
      </c>
      <c r="Z24" s="89">
        <f t="shared" si="18"/>
        <v>3</v>
      </c>
      <c r="AA24" s="98">
        <f t="shared" si="19"/>
        <v>12.045454545454545</v>
      </c>
      <c r="AB24" s="99">
        <f t="shared" si="20"/>
        <v>30</v>
      </c>
      <c r="AC24" s="3" t="str">
        <f t="shared" si="21"/>
        <v>Admis( e)</v>
      </c>
      <c r="AD24" s="100"/>
      <c r="AE24" s="3"/>
      <c r="AF24" s="89">
        <f t="shared" si="22"/>
        <v>0</v>
      </c>
      <c r="AG24" s="3"/>
      <c r="AH24" s="89">
        <f t="shared" si="23"/>
        <v>0</v>
      </c>
      <c r="AI24" s="98">
        <f t="shared" si="24"/>
        <v>0</v>
      </c>
      <c r="AJ24" s="89">
        <f t="shared" si="25"/>
        <v>0</v>
      </c>
      <c r="AK24" s="89">
        <f t="shared" si="26"/>
        <v>30</v>
      </c>
      <c r="AL24" s="3" t="str">
        <f t="shared" si="27"/>
        <v>Rattrapage</v>
      </c>
    </row>
    <row r="25" spans="1:38" s="2" customFormat="1" ht="18" customHeight="1">
      <c r="A25" s="84">
        <f t="shared" si="28"/>
        <v>10</v>
      </c>
      <c r="B25" s="280" t="s">
        <v>212</v>
      </c>
      <c r="C25" s="280" t="s">
        <v>173</v>
      </c>
      <c r="D25" s="280" t="s">
        <v>213</v>
      </c>
      <c r="E25" s="332" t="s">
        <v>243</v>
      </c>
      <c r="F25" s="332" t="s">
        <v>244</v>
      </c>
      <c r="G25" s="3">
        <v>3</v>
      </c>
      <c r="H25" s="89">
        <f t="shared" si="5"/>
        <v>0</v>
      </c>
      <c r="I25" s="3">
        <v>7</v>
      </c>
      <c r="J25" s="89">
        <f t="shared" si="6"/>
        <v>0</v>
      </c>
      <c r="K25" s="16">
        <f t="shared" si="29"/>
        <v>5</v>
      </c>
      <c r="L25" s="97">
        <f t="shared" si="30"/>
        <v>0</v>
      </c>
      <c r="M25" s="3">
        <v>4.5</v>
      </c>
      <c r="N25" s="89">
        <f t="shared" si="9"/>
        <v>0</v>
      </c>
      <c r="O25" s="3">
        <v>1</v>
      </c>
      <c r="P25" s="89">
        <f t="shared" si="10"/>
        <v>0</v>
      </c>
      <c r="Q25" s="16">
        <f t="shared" si="31"/>
        <v>2.75</v>
      </c>
      <c r="R25" s="97">
        <f t="shared" si="32"/>
        <v>0</v>
      </c>
      <c r="S25" s="3">
        <v>10</v>
      </c>
      <c r="T25" s="89">
        <f t="shared" si="13"/>
        <v>3</v>
      </c>
      <c r="U25" s="16">
        <f t="shared" si="14"/>
        <v>10</v>
      </c>
      <c r="V25" s="89">
        <f t="shared" si="15"/>
        <v>3</v>
      </c>
      <c r="W25" s="3">
        <v>12</v>
      </c>
      <c r="X25" s="89">
        <f t="shared" si="16"/>
        <v>3</v>
      </c>
      <c r="Y25" s="16">
        <f t="shared" si="17"/>
        <v>12</v>
      </c>
      <c r="Z25" s="89">
        <f t="shared" si="18"/>
        <v>3</v>
      </c>
      <c r="AA25" s="98">
        <f t="shared" si="19"/>
        <v>5.8181818181818183</v>
      </c>
      <c r="AB25" s="99">
        <f t="shared" si="20"/>
        <v>6</v>
      </c>
      <c r="AC25" s="3" t="str">
        <f t="shared" si="21"/>
        <v>Rattrapage</v>
      </c>
      <c r="AD25" s="100"/>
      <c r="AE25" s="3"/>
      <c r="AF25" s="89">
        <f t="shared" si="22"/>
        <v>0</v>
      </c>
      <c r="AG25" s="3"/>
      <c r="AH25" s="89">
        <f t="shared" si="23"/>
        <v>0</v>
      </c>
      <c r="AI25" s="98">
        <f t="shared" si="24"/>
        <v>0</v>
      </c>
      <c r="AJ25" s="89">
        <f t="shared" si="25"/>
        <v>0</v>
      </c>
      <c r="AK25" s="89">
        <f t="shared" si="26"/>
        <v>6</v>
      </c>
      <c r="AL25" s="3" t="str">
        <f t="shared" si="27"/>
        <v>Rattrapage</v>
      </c>
    </row>
    <row r="26" spans="1:38" s="2" customFormat="1" ht="18" customHeight="1">
      <c r="A26" s="84">
        <f t="shared" si="28"/>
        <v>11</v>
      </c>
      <c r="B26" s="280" t="s">
        <v>214</v>
      </c>
      <c r="C26" s="280" t="s">
        <v>215</v>
      </c>
      <c r="D26" s="280" t="s">
        <v>216</v>
      </c>
      <c r="E26" s="332" t="s">
        <v>245</v>
      </c>
      <c r="F26" s="332" t="s">
        <v>246</v>
      </c>
      <c r="G26" s="3">
        <v>15.5</v>
      </c>
      <c r="H26" s="89">
        <f t="shared" si="5"/>
        <v>6</v>
      </c>
      <c r="I26" s="3">
        <v>10.5</v>
      </c>
      <c r="J26" s="89">
        <f t="shared" si="6"/>
        <v>6</v>
      </c>
      <c r="K26" s="16">
        <f t="shared" si="29"/>
        <v>13</v>
      </c>
      <c r="L26" s="97">
        <f t="shared" si="30"/>
        <v>12</v>
      </c>
      <c r="M26" s="3">
        <v>11</v>
      </c>
      <c r="N26" s="89">
        <f t="shared" si="9"/>
        <v>6</v>
      </c>
      <c r="O26" s="3">
        <v>13</v>
      </c>
      <c r="P26" s="89">
        <f t="shared" si="10"/>
        <v>6</v>
      </c>
      <c r="Q26" s="16">
        <f t="shared" si="31"/>
        <v>12</v>
      </c>
      <c r="R26" s="97">
        <f t="shared" si="32"/>
        <v>12</v>
      </c>
      <c r="S26" s="3">
        <v>13</v>
      </c>
      <c r="T26" s="89">
        <f t="shared" si="13"/>
        <v>3</v>
      </c>
      <c r="U26" s="16">
        <f t="shared" si="14"/>
        <v>13</v>
      </c>
      <c r="V26" s="89">
        <f t="shared" si="15"/>
        <v>3</v>
      </c>
      <c r="W26" s="3">
        <v>14</v>
      </c>
      <c r="X26" s="89">
        <f t="shared" si="16"/>
        <v>3</v>
      </c>
      <c r="Y26" s="16">
        <f t="shared" si="17"/>
        <v>14</v>
      </c>
      <c r="Z26" s="89">
        <f t="shared" si="18"/>
        <v>3</v>
      </c>
      <c r="AA26" s="98">
        <f t="shared" si="19"/>
        <v>12.772727272727273</v>
      </c>
      <c r="AB26" s="99">
        <f t="shared" si="20"/>
        <v>30</v>
      </c>
      <c r="AC26" s="3" t="str">
        <f t="shared" si="21"/>
        <v>Admis( e)</v>
      </c>
      <c r="AD26" s="100"/>
      <c r="AE26" s="3"/>
      <c r="AF26" s="89">
        <f t="shared" si="22"/>
        <v>0</v>
      </c>
      <c r="AG26" s="3"/>
      <c r="AH26" s="89">
        <f t="shared" si="23"/>
        <v>0</v>
      </c>
      <c r="AI26" s="98">
        <f t="shared" si="24"/>
        <v>0</v>
      </c>
      <c r="AJ26" s="89">
        <f t="shared" si="25"/>
        <v>0</v>
      </c>
      <c r="AK26" s="89">
        <f t="shared" si="26"/>
        <v>30</v>
      </c>
      <c r="AL26" s="3" t="str">
        <f t="shared" si="27"/>
        <v>Rattrapage</v>
      </c>
    </row>
    <row r="27" spans="1:38" s="2" customFormat="1" ht="18" customHeight="1">
      <c r="A27" s="84">
        <f t="shared" si="28"/>
        <v>12</v>
      </c>
      <c r="B27" s="280" t="s">
        <v>217</v>
      </c>
      <c r="C27" s="280" t="s">
        <v>218</v>
      </c>
      <c r="D27" s="280" t="s">
        <v>219</v>
      </c>
      <c r="E27" s="332" t="s">
        <v>247</v>
      </c>
      <c r="F27" s="332" t="s">
        <v>242</v>
      </c>
      <c r="G27" s="3">
        <v>12.5</v>
      </c>
      <c r="H27" s="89">
        <f t="shared" si="5"/>
        <v>6</v>
      </c>
      <c r="I27" s="3">
        <v>10</v>
      </c>
      <c r="J27" s="89">
        <f t="shared" si="6"/>
        <v>6</v>
      </c>
      <c r="K27" s="16">
        <f t="shared" si="29"/>
        <v>11.25</v>
      </c>
      <c r="L27" s="97">
        <f t="shared" si="30"/>
        <v>12</v>
      </c>
      <c r="M27" s="3">
        <v>11</v>
      </c>
      <c r="N27" s="89">
        <f t="shared" si="9"/>
        <v>6</v>
      </c>
      <c r="O27" s="3">
        <v>7</v>
      </c>
      <c r="P27" s="89">
        <f t="shared" si="10"/>
        <v>0</v>
      </c>
      <c r="Q27" s="16">
        <f t="shared" si="31"/>
        <v>9</v>
      </c>
      <c r="R27" s="97">
        <f t="shared" si="32"/>
        <v>6</v>
      </c>
      <c r="S27" s="3">
        <v>8</v>
      </c>
      <c r="T27" s="89">
        <f t="shared" si="13"/>
        <v>0</v>
      </c>
      <c r="U27" s="16">
        <f t="shared" si="14"/>
        <v>8</v>
      </c>
      <c r="V27" s="89">
        <f t="shared" si="15"/>
        <v>0</v>
      </c>
      <c r="W27" s="3">
        <v>11</v>
      </c>
      <c r="X27" s="89">
        <f t="shared" si="16"/>
        <v>3</v>
      </c>
      <c r="Y27" s="16">
        <f t="shared" si="17"/>
        <v>11</v>
      </c>
      <c r="Z27" s="89">
        <f t="shared" si="18"/>
        <v>3</v>
      </c>
      <c r="AA27" s="98">
        <f t="shared" si="19"/>
        <v>9.954545454545455</v>
      </c>
      <c r="AB27" s="99">
        <f t="shared" si="20"/>
        <v>21</v>
      </c>
      <c r="AC27" s="3" t="str">
        <f t="shared" si="21"/>
        <v>Rattrapage</v>
      </c>
      <c r="AD27" s="100"/>
      <c r="AE27" s="3"/>
      <c r="AF27" s="89">
        <f t="shared" si="22"/>
        <v>0</v>
      </c>
      <c r="AG27" s="3"/>
      <c r="AH27" s="89">
        <f t="shared" si="23"/>
        <v>0</v>
      </c>
      <c r="AI27" s="98">
        <f t="shared" si="24"/>
        <v>0</v>
      </c>
      <c r="AJ27" s="89">
        <f t="shared" si="25"/>
        <v>0</v>
      </c>
      <c r="AK27" s="89">
        <f t="shared" si="26"/>
        <v>21</v>
      </c>
      <c r="AL27" s="3" t="str">
        <f t="shared" si="27"/>
        <v>Rattrapage</v>
      </c>
    </row>
    <row r="28" spans="1:38" s="2" customFormat="1" ht="18" customHeight="1">
      <c r="A28" s="84">
        <f t="shared" si="28"/>
        <v>13</v>
      </c>
      <c r="B28" s="280" t="s">
        <v>220</v>
      </c>
      <c r="C28" s="280" t="s">
        <v>221</v>
      </c>
      <c r="D28" s="280" t="s">
        <v>222</v>
      </c>
      <c r="E28" s="332" t="s">
        <v>248</v>
      </c>
      <c r="F28" s="332" t="s">
        <v>231</v>
      </c>
      <c r="G28" s="3">
        <v>8</v>
      </c>
      <c r="H28" s="89">
        <f t="shared" si="5"/>
        <v>0</v>
      </c>
      <c r="I28" s="3">
        <v>7.5</v>
      </c>
      <c r="J28" s="89">
        <f t="shared" si="6"/>
        <v>0</v>
      </c>
      <c r="K28" s="16">
        <f t="shared" si="29"/>
        <v>7.75</v>
      </c>
      <c r="L28" s="97">
        <f t="shared" si="30"/>
        <v>0</v>
      </c>
      <c r="M28" s="3">
        <v>5</v>
      </c>
      <c r="N28" s="89">
        <f t="shared" si="9"/>
        <v>0</v>
      </c>
      <c r="O28" s="331">
        <v>12</v>
      </c>
      <c r="P28" s="89">
        <f t="shared" si="10"/>
        <v>6</v>
      </c>
      <c r="Q28" s="16">
        <f t="shared" si="31"/>
        <v>8.5</v>
      </c>
      <c r="R28" s="97">
        <f t="shared" si="32"/>
        <v>6</v>
      </c>
      <c r="S28" s="3">
        <v>14</v>
      </c>
      <c r="T28" s="89">
        <f t="shared" si="13"/>
        <v>3</v>
      </c>
      <c r="U28" s="16">
        <f t="shared" si="14"/>
        <v>14</v>
      </c>
      <c r="V28" s="89">
        <f t="shared" si="15"/>
        <v>3</v>
      </c>
      <c r="W28" s="3">
        <v>2</v>
      </c>
      <c r="X28" s="89">
        <f t="shared" si="16"/>
        <v>0</v>
      </c>
      <c r="Y28" s="16">
        <f t="shared" si="17"/>
        <v>2</v>
      </c>
      <c r="Z28" s="89">
        <f t="shared" si="18"/>
        <v>0</v>
      </c>
      <c r="AA28" s="98">
        <f t="shared" si="19"/>
        <v>8.0909090909090917</v>
      </c>
      <c r="AB28" s="99">
        <f t="shared" si="20"/>
        <v>9</v>
      </c>
      <c r="AC28" s="3" t="str">
        <f t="shared" si="21"/>
        <v>Rattrapage</v>
      </c>
      <c r="AD28" s="100"/>
      <c r="AE28" s="3"/>
      <c r="AF28" s="89">
        <f t="shared" si="22"/>
        <v>0</v>
      </c>
      <c r="AG28" s="3"/>
      <c r="AH28" s="89">
        <f t="shared" si="23"/>
        <v>0</v>
      </c>
      <c r="AI28" s="98">
        <f t="shared" si="24"/>
        <v>0</v>
      </c>
      <c r="AJ28" s="89">
        <f t="shared" si="25"/>
        <v>0</v>
      </c>
      <c r="AK28" s="89">
        <f t="shared" si="26"/>
        <v>9</v>
      </c>
      <c r="AL28" s="3" t="str">
        <f t="shared" si="27"/>
        <v>Rattrapage</v>
      </c>
    </row>
  </sheetData>
  <mergeCells count="6">
    <mergeCell ref="W14:Z14"/>
    <mergeCell ref="AE14:AG14"/>
    <mergeCell ref="F3:H3"/>
    <mergeCell ref="G14:K14"/>
    <mergeCell ref="S14:V14"/>
    <mergeCell ref="M14:R1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K28"/>
  <sheetViews>
    <sheetView tabSelected="1" topLeftCell="G19" zoomScaleNormal="100" zoomScaleSheetLayoutView="100" workbookViewId="0">
      <selection activeCell="M34" sqref="M34"/>
    </sheetView>
  </sheetViews>
  <sheetFormatPr baseColWidth="10" defaultRowHeight="15"/>
  <cols>
    <col min="1" max="1" width="4" customWidth="1"/>
    <col min="2" max="2" width="12" customWidth="1"/>
    <col min="3" max="3" width="15.28515625" customWidth="1"/>
    <col min="4" max="4" width="15.85546875" customWidth="1"/>
    <col min="5" max="5" width="12.7109375" hidden="1" customWidth="1"/>
    <col min="6" max="6" width="13.42578125" hidden="1" customWidth="1"/>
    <col min="7" max="7" width="10.140625" customWidth="1"/>
    <col min="8" max="8" width="2.85546875" style="2" hidden="1" customWidth="1"/>
    <col min="9" max="9" width="10.140625" customWidth="1"/>
    <col min="10" max="10" width="3.28515625" style="2" hidden="1" customWidth="1"/>
    <col min="11" max="11" width="10.140625" customWidth="1"/>
    <col min="12" max="12" width="3.28515625" style="2" hidden="1" customWidth="1"/>
    <col min="13" max="13" width="10.140625" customWidth="1"/>
    <col min="14" max="14" width="3" style="2" hidden="1" customWidth="1"/>
    <col min="15" max="15" width="10.140625" customWidth="1"/>
    <col min="16" max="16" width="3.140625" style="2" hidden="1" customWidth="1"/>
    <col min="17" max="17" width="10.140625" customWidth="1"/>
    <col min="18" max="18" width="3.7109375" style="2" hidden="1" customWidth="1"/>
    <col min="19" max="19" width="10.140625" customWidth="1"/>
    <col min="20" max="20" width="9.28515625" style="2" hidden="1" customWidth="1"/>
    <col min="21" max="21" width="10.140625" customWidth="1"/>
    <col min="22" max="22" width="3.42578125" style="2" hidden="1" customWidth="1"/>
    <col min="23" max="23" width="10.140625" customWidth="1"/>
    <col min="24" max="24" width="3.28515625" style="2" hidden="1" customWidth="1"/>
    <col min="25" max="25" width="10.140625" customWidth="1"/>
    <col min="26" max="26" width="3.140625" style="2" hidden="1" customWidth="1"/>
    <col min="27" max="27" width="10.140625" customWidth="1"/>
    <col min="28" max="28" width="4.140625" customWidth="1"/>
    <col min="29" max="29" width="19.42578125" style="2" customWidth="1"/>
    <col min="30" max="30" width="8.140625" hidden="1" customWidth="1"/>
    <col min="31" max="31" width="4.28515625" style="2" hidden="1" customWidth="1"/>
    <col min="32" max="32" width="8.140625" hidden="1" customWidth="1"/>
    <col min="33" max="33" width="4.28515625" style="2" hidden="1" customWidth="1"/>
    <col min="34" max="34" width="8.140625" hidden="1" customWidth="1"/>
    <col min="35" max="35" width="4" hidden="1" customWidth="1"/>
    <col min="36" max="36" width="4.85546875" hidden="1" customWidth="1"/>
    <col min="37" max="37" width="12" hidden="1" customWidth="1"/>
  </cols>
  <sheetData>
    <row r="1" spans="1:37" s="2" customFormat="1" ht="21.75">
      <c r="K1" s="1" t="s">
        <v>100</v>
      </c>
      <c r="L1" s="1"/>
      <c r="M1" s="1"/>
      <c r="N1" s="1"/>
      <c r="O1" s="1"/>
      <c r="P1" s="1"/>
      <c r="Q1" s="1"/>
      <c r="R1" s="1"/>
      <c r="S1" s="1"/>
      <c r="T1" s="1"/>
    </row>
    <row r="2" spans="1:37" ht="21.75">
      <c r="A2" s="6"/>
      <c r="B2" s="6"/>
      <c r="J2" s="65"/>
      <c r="K2" s="65"/>
      <c r="M2" s="65"/>
      <c r="N2" s="65"/>
      <c r="O2" s="103" t="s">
        <v>99</v>
      </c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E2" s="6"/>
      <c r="AF2" s="6"/>
      <c r="AG2" s="6"/>
      <c r="AH2" s="6"/>
      <c r="AI2" s="6"/>
      <c r="AJ2" s="6"/>
      <c r="AK2" s="6"/>
    </row>
    <row r="3" spans="1:37" ht="18">
      <c r="A3" s="6"/>
      <c r="B3" s="6"/>
      <c r="C3" s="6"/>
      <c r="K3" s="83" t="s">
        <v>101</v>
      </c>
      <c r="L3" s="19"/>
      <c r="M3" s="19"/>
      <c r="N3" s="19"/>
      <c r="O3" s="19"/>
      <c r="P3" s="19"/>
      <c r="Q3" s="2"/>
      <c r="S3" s="2"/>
      <c r="U3" s="2"/>
      <c r="W3" s="2"/>
      <c r="AD3" s="6"/>
      <c r="AE3" s="6"/>
      <c r="AF3" s="6"/>
      <c r="AG3" s="6"/>
      <c r="AH3" s="6"/>
      <c r="AI3" s="6"/>
      <c r="AJ3" s="6"/>
      <c r="AK3" s="6"/>
    </row>
    <row r="4" spans="1:37" ht="18">
      <c r="A4" s="19" t="s">
        <v>19</v>
      </c>
      <c r="B4" s="7"/>
      <c r="C4" s="7"/>
      <c r="L4" s="19"/>
      <c r="M4" s="19"/>
      <c r="N4" s="19"/>
      <c r="O4" s="32"/>
      <c r="P4" s="37"/>
      <c r="Q4" s="2"/>
      <c r="S4" s="2"/>
      <c r="U4" s="7"/>
      <c r="V4" s="7"/>
      <c r="W4" s="7"/>
      <c r="X4" s="7"/>
      <c r="Y4" s="7"/>
      <c r="Z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ht="18">
      <c r="A5" s="358" t="s">
        <v>9</v>
      </c>
      <c r="B5" s="358"/>
      <c r="C5" s="358"/>
      <c r="D5" s="358"/>
      <c r="L5" s="35"/>
      <c r="M5" s="33"/>
      <c r="N5" s="35"/>
      <c r="O5" s="33"/>
      <c r="P5" s="35"/>
      <c r="Q5" s="33"/>
      <c r="R5" s="35"/>
      <c r="S5" s="33"/>
      <c r="T5" s="35"/>
      <c r="U5" s="30"/>
      <c r="V5" s="30"/>
      <c r="W5" s="30"/>
      <c r="X5" s="30"/>
      <c r="Y5" s="6"/>
      <c r="Z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ht="18">
      <c r="A6" s="83" t="s">
        <v>225</v>
      </c>
      <c r="B6" s="19"/>
      <c r="C6" s="19"/>
      <c r="D6" s="30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6"/>
      <c r="AJ6" s="6"/>
      <c r="AK6" s="6"/>
    </row>
    <row r="7" spans="1:37" ht="18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ht="18">
      <c r="A8" s="83" t="s">
        <v>85</v>
      </c>
      <c r="B8" s="6"/>
      <c r="C8" s="6"/>
      <c r="D8" s="6"/>
      <c r="E8" s="6"/>
      <c r="F8" s="6"/>
      <c r="G8" s="369" t="s">
        <v>252</v>
      </c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8"/>
      <c r="AF8" s="6"/>
      <c r="AG8" s="6"/>
      <c r="AH8" s="6"/>
      <c r="AI8" s="6"/>
      <c r="AJ8" s="6"/>
      <c r="AK8" s="6"/>
    </row>
    <row r="9" spans="1:37" ht="16.5" thickBot="1">
      <c r="A9" s="2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27"/>
      <c r="AJ9" s="5"/>
      <c r="AK9" s="5"/>
    </row>
    <row r="10" spans="1:37" ht="33" customHeight="1" thickBot="1">
      <c r="A10" s="2"/>
      <c r="B10" s="2"/>
      <c r="C10" s="2"/>
      <c r="D10" s="2"/>
      <c r="E10" s="2"/>
      <c r="F10" s="2"/>
      <c r="G10" s="361" t="s">
        <v>56</v>
      </c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62"/>
      <c r="W10" s="362"/>
      <c r="X10" s="362"/>
      <c r="Y10" s="363"/>
      <c r="Z10" s="63"/>
      <c r="AA10" s="25"/>
      <c r="AB10" s="26"/>
      <c r="AC10" s="26"/>
      <c r="AD10" s="352" t="s">
        <v>55</v>
      </c>
      <c r="AE10" s="353"/>
      <c r="AF10" s="353"/>
      <c r="AG10" s="353"/>
      <c r="AH10" s="354"/>
      <c r="AI10" s="28"/>
      <c r="AJ10" s="2"/>
      <c r="AK10" s="21"/>
    </row>
    <row r="11" spans="1:37" ht="38.25" customHeight="1" thickBot="1">
      <c r="A11" s="4"/>
      <c r="B11" s="4"/>
      <c r="C11" s="4"/>
      <c r="D11" s="4"/>
      <c r="E11" s="4"/>
      <c r="F11" s="4"/>
      <c r="G11" s="367" t="s">
        <v>92</v>
      </c>
      <c r="H11" s="365"/>
      <c r="I11" s="365"/>
      <c r="J11" s="365"/>
      <c r="K11" s="365"/>
      <c r="L11" s="368"/>
      <c r="M11" s="364" t="s">
        <v>93</v>
      </c>
      <c r="N11" s="365"/>
      <c r="O11" s="365"/>
      <c r="P11" s="365"/>
      <c r="Q11" s="365"/>
      <c r="R11" s="368"/>
      <c r="S11" s="364" t="s">
        <v>94</v>
      </c>
      <c r="T11" s="365"/>
      <c r="U11" s="365"/>
      <c r="V11" s="366"/>
      <c r="W11" s="359" t="s">
        <v>95</v>
      </c>
      <c r="X11" s="359"/>
      <c r="Y11" s="360"/>
      <c r="Z11" s="64"/>
      <c r="AA11" s="22"/>
      <c r="AB11" s="22"/>
      <c r="AC11" s="22"/>
      <c r="AD11" s="355"/>
      <c r="AE11" s="356"/>
      <c r="AF11" s="356"/>
      <c r="AG11" s="356"/>
      <c r="AH11" s="357"/>
      <c r="AI11" s="29"/>
      <c r="AJ11" s="22"/>
      <c r="AK11" s="22"/>
    </row>
    <row r="12" spans="1:37" s="36" customFormat="1" ht="33.75" customHeight="1" thickBot="1">
      <c r="A12" s="117" t="s">
        <v>0</v>
      </c>
      <c r="B12" s="12" t="s">
        <v>12</v>
      </c>
      <c r="C12" s="12" t="s">
        <v>13</v>
      </c>
      <c r="D12" s="12" t="s">
        <v>3</v>
      </c>
      <c r="E12" s="12" t="s">
        <v>75</v>
      </c>
      <c r="F12" s="12" t="s">
        <v>76</v>
      </c>
      <c r="G12" s="122" t="s">
        <v>50</v>
      </c>
      <c r="H12" s="123" t="s">
        <v>4</v>
      </c>
      <c r="I12" s="123" t="s">
        <v>51</v>
      </c>
      <c r="J12" s="124" t="s">
        <v>4</v>
      </c>
      <c r="K12" s="125" t="s">
        <v>91</v>
      </c>
      <c r="L12" s="126" t="s">
        <v>4</v>
      </c>
      <c r="M12" s="123" t="s">
        <v>52</v>
      </c>
      <c r="N12" s="123" t="s">
        <v>4</v>
      </c>
      <c r="O12" s="123" t="s">
        <v>53</v>
      </c>
      <c r="P12" s="124" t="s">
        <v>4</v>
      </c>
      <c r="Q12" s="125" t="s">
        <v>90</v>
      </c>
      <c r="R12" s="126" t="s">
        <v>4</v>
      </c>
      <c r="S12" s="123" t="s">
        <v>48</v>
      </c>
      <c r="T12" s="124" t="s">
        <v>4</v>
      </c>
      <c r="U12" s="125" t="s">
        <v>89</v>
      </c>
      <c r="V12" s="126" t="s">
        <v>4</v>
      </c>
      <c r="W12" s="123" t="s">
        <v>54</v>
      </c>
      <c r="X12" s="124" t="s">
        <v>4</v>
      </c>
      <c r="Y12" s="125" t="s">
        <v>88</v>
      </c>
      <c r="Z12" s="127" t="s">
        <v>4</v>
      </c>
      <c r="AA12" s="125" t="s">
        <v>87</v>
      </c>
      <c r="AB12" s="128" t="s">
        <v>4</v>
      </c>
      <c r="AC12" s="130" t="s">
        <v>175</v>
      </c>
      <c r="AD12" s="126" t="s">
        <v>48</v>
      </c>
      <c r="AE12" s="123" t="s">
        <v>4</v>
      </c>
      <c r="AF12" s="123" t="s">
        <v>49</v>
      </c>
      <c r="AG12" s="123" t="s">
        <v>4</v>
      </c>
      <c r="AH12" s="123" t="s">
        <v>86</v>
      </c>
      <c r="AI12" s="123" t="s">
        <v>4</v>
      </c>
      <c r="AJ12" s="129" t="s">
        <v>20</v>
      </c>
      <c r="AK12" s="130" t="s">
        <v>5</v>
      </c>
    </row>
    <row r="13" spans="1:37" ht="25.5" customHeight="1">
      <c r="A13" s="107">
        <v>1</v>
      </c>
      <c r="B13" s="280" t="s">
        <v>188</v>
      </c>
      <c r="C13" s="280" t="s">
        <v>189</v>
      </c>
      <c r="D13" s="280" t="s">
        <v>172</v>
      </c>
      <c r="E13" s="332" t="s">
        <v>228</v>
      </c>
      <c r="F13" s="332" t="s">
        <v>229</v>
      </c>
      <c r="G13" s="303">
        <f>'Saisie Note'!G16</f>
        <v>14</v>
      </c>
      <c r="H13" s="304">
        <f>'Saisie Note'!H16</f>
        <v>6</v>
      </c>
      <c r="I13" s="305">
        <f>'Saisie Note'!I16</f>
        <v>10</v>
      </c>
      <c r="J13" s="306">
        <f>'Saisie Note'!J16</f>
        <v>6</v>
      </c>
      <c r="K13" s="307">
        <f>'Saisie Note'!K16</f>
        <v>12</v>
      </c>
      <c r="L13" s="308">
        <f>'Saisie Note'!L16</f>
        <v>12</v>
      </c>
      <c r="M13" s="305">
        <f>'Saisie Note'!M16</f>
        <v>12.5</v>
      </c>
      <c r="N13" s="304">
        <f>'Saisie Note'!N16</f>
        <v>6</v>
      </c>
      <c r="O13" s="305">
        <f>'Saisie Note'!O16</f>
        <v>12</v>
      </c>
      <c r="P13" s="306">
        <f>'Saisie Note'!P16</f>
        <v>6</v>
      </c>
      <c r="Q13" s="307">
        <f>'Saisie Note'!Q16</f>
        <v>12.25</v>
      </c>
      <c r="R13" s="308">
        <f>'Saisie Note'!R16</f>
        <v>12</v>
      </c>
      <c r="S13" s="305">
        <f>'Saisie Note'!S16</f>
        <v>13</v>
      </c>
      <c r="T13" s="306">
        <f>'Saisie Note'!T16</f>
        <v>3</v>
      </c>
      <c r="U13" s="307">
        <f>'Saisie Note'!U16</f>
        <v>13</v>
      </c>
      <c r="V13" s="309">
        <f>'Saisie Note'!V16</f>
        <v>3</v>
      </c>
      <c r="W13" s="305">
        <f>'Saisie Note'!W16</f>
        <v>10</v>
      </c>
      <c r="X13" s="306">
        <f>'Saisie Note'!X16</f>
        <v>3</v>
      </c>
      <c r="Y13" s="307">
        <f>'Saisie Note'!Y16</f>
        <v>10</v>
      </c>
      <c r="Z13" s="310">
        <f>'Saisie Note'!Z16</f>
        <v>3</v>
      </c>
      <c r="AA13" s="311">
        <f>'Saisie Note'!AA16</f>
        <v>11.954545454545455</v>
      </c>
      <c r="AB13" s="312">
        <f>'Saisie Note'!AB16</f>
        <v>30</v>
      </c>
      <c r="AC13" s="313" t="str">
        <f>'Saisie Note'!AC16</f>
        <v>Admis( e)</v>
      </c>
      <c r="AD13" s="314">
        <f>'Saisie Note'!AE16</f>
        <v>0</v>
      </c>
      <c r="AE13" s="304">
        <f>'Saisie Note'!AF16</f>
        <v>0</v>
      </c>
      <c r="AF13" s="315">
        <f>'Saisie Note'!AG16</f>
        <v>0</v>
      </c>
      <c r="AG13" s="304">
        <f>'Saisie Note'!AH16</f>
        <v>0</v>
      </c>
      <c r="AH13" s="316">
        <f>'Saisie Note'!AI16</f>
        <v>0</v>
      </c>
      <c r="AI13" s="110">
        <f>'Saisie Note'!AJ16</f>
        <v>0</v>
      </c>
      <c r="AJ13" s="267">
        <f>'Saisie Note'!AK16</f>
        <v>30</v>
      </c>
      <c r="AK13" s="268" t="str">
        <f>'Saisie Note'!AL16</f>
        <v>Rattrapage</v>
      </c>
    </row>
    <row r="14" spans="1:37" ht="25.5" customHeight="1">
      <c r="A14" s="108">
        <f>A13+1</f>
        <v>2</v>
      </c>
      <c r="B14" s="280" t="s">
        <v>190</v>
      </c>
      <c r="C14" s="280" t="s">
        <v>191</v>
      </c>
      <c r="D14" s="280" t="s">
        <v>192</v>
      </c>
      <c r="E14" s="332" t="s">
        <v>230</v>
      </c>
      <c r="F14" s="332" t="s">
        <v>231</v>
      </c>
      <c r="G14" s="317">
        <f>'Saisie Note'!G17</f>
        <v>11</v>
      </c>
      <c r="H14" s="318">
        <f>'Saisie Note'!H17</f>
        <v>6</v>
      </c>
      <c r="I14" s="319">
        <f>'Saisie Note'!I17</f>
        <v>7.5</v>
      </c>
      <c r="J14" s="320">
        <f>'Saisie Note'!J17</f>
        <v>0</v>
      </c>
      <c r="K14" s="321">
        <f>'Saisie Note'!K17</f>
        <v>9.25</v>
      </c>
      <c r="L14" s="322">
        <f>'Saisie Note'!L17</f>
        <v>6</v>
      </c>
      <c r="M14" s="319">
        <f>'Saisie Note'!M17</f>
        <v>2</v>
      </c>
      <c r="N14" s="318">
        <f>'Saisie Note'!N17</f>
        <v>0</v>
      </c>
      <c r="O14" s="319">
        <f>'Saisie Note'!O17</f>
        <v>10</v>
      </c>
      <c r="P14" s="320">
        <f>'Saisie Note'!P17</f>
        <v>6</v>
      </c>
      <c r="Q14" s="321">
        <f>'Saisie Note'!Q17</f>
        <v>6</v>
      </c>
      <c r="R14" s="322">
        <f>'Saisie Note'!R17</f>
        <v>6</v>
      </c>
      <c r="S14" s="319">
        <f>'Saisie Note'!S17</f>
        <v>7</v>
      </c>
      <c r="T14" s="320">
        <f>'Saisie Note'!T17</f>
        <v>0</v>
      </c>
      <c r="U14" s="321">
        <f>'Saisie Note'!U17</f>
        <v>7</v>
      </c>
      <c r="V14" s="323">
        <f>'Saisie Note'!V17</f>
        <v>0</v>
      </c>
      <c r="W14" s="319">
        <f>'Saisie Note'!W17</f>
        <v>13</v>
      </c>
      <c r="X14" s="320">
        <f>'Saisie Note'!X17</f>
        <v>3</v>
      </c>
      <c r="Y14" s="321">
        <f>'Saisie Note'!Y17</f>
        <v>13</v>
      </c>
      <c r="Z14" s="324">
        <f>'Saisie Note'!Z17</f>
        <v>3</v>
      </c>
      <c r="AA14" s="325">
        <f>'Saisie Note'!AA17</f>
        <v>8.2727272727272734</v>
      </c>
      <c r="AB14" s="326">
        <f>'Saisie Note'!AB17</f>
        <v>15</v>
      </c>
      <c r="AC14" s="327" t="str">
        <f>'Saisie Note'!AC17</f>
        <v>Rattrapage</v>
      </c>
      <c r="AD14" s="328">
        <f>'Saisie Note'!AE17</f>
        <v>0</v>
      </c>
      <c r="AE14" s="318">
        <f>'Saisie Note'!AF17</f>
        <v>0</v>
      </c>
      <c r="AF14" s="329">
        <f>'Saisie Note'!AG17</f>
        <v>0</v>
      </c>
      <c r="AG14" s="318">
        <f>'Saisie Note'!AH17</f>
        <v>0</v>
      </c>
      <c r="AH14" s="330">
        <f>'Saisie Note'!AI17</f>
        <v>0</v>
      </c>
      <c r="AI14" s="39">
        <f>'Saisie Note'!AJ17</f>
        <v>0</v>
      </c>
      <c r="AJ14" s="269">
        <f>'Saisie Note'!AK17</f>
        <v>15</v>
      </c>
      <c r="AK14" s="270" t="str">
        <f>'Saisie Note'!AL17</f>
        <v>Rattrapage</v>
      </c>
    </row>
    <row r="15" spans="1:37" ht="25.5" customHeight="1">
      <c r="A15" s="108">
        <f t="shared" ref="A15:A25" si="0">A14+1</f>
        <v>3</v>
      </c>
      <c r="B15" s="280" t="s">
        <v>193</v>
      </c>
      <c r="C15" s="280" t="s">
        <v>194</v>
      </c>
      <c r="D15" s="280" t="s">
        <v>195</v>
      </c>
      <c r="E15" s="332" t="s">
        <v>232</v>
      </c>
      <c r="F15" s="332" t="s">
        <v>6</v>
      </c>
      <c r="G15" s="317">
        <f>'Saisie Note'!G18</f>
        <v>8</v>
      </c>
      <c r="H15" s="318">
        <f>'Saisie Note'!H18</f>
        <v>0</v>
      </c>
      <c r="I15" s="319">
        <f>'Saisie Note'!I18</f>
        <v>3.5</v>
      </c>
      <c r="J15" s="320">
        <f>'Saisie Note'!J18</f>
        <v>0</v>
      </c>
      <c r="K15" s="321">
        <f>'Saisie Note'!K18</f>
        <v>5.75</v>
      </c>
      <c r="L15" s="322">
        <f>'Saisie Note'!L18</f>
        <v>0</v>
      </c>
      <c r="M15" s="319">
        <f>'Saisie Note'!M18</f>
        <v>5</v>
      </c>
      <c r="N15" s="318">
        <f>'Saisie Note'!N18</f>
        <v>0</v>
      </c>
      <c r="O15" s="319">
        <f>'Saisie Note'!O18</f>
        <v>2</v>
      </c>
      <c r="P15" s="320">
        <f>'Saisie Note'!P18</f>
        <v>0</v>
      </c>
      <c r="Q15" s="321">
        <f>'Saisie Note'!Q18</f>
        <v>3.5</v>
      </c>
      <c r="R15" s="322">
        <f>'Saisie Note'!R18</f>
        <v>0</v>
      </c>
      <c r="S15" s="319">
        <f>'Saisie Note'!S18</f>
        <v>10</v>
      </c>
      <c r="T15" s="320">
        <f>'Saisie Note'!T18</f>
        <v>3</v>
      </c>
      <c r="U15" s="321">
        <f>'Saisie Note'!U18</f>
        <v>10</v>
      </c>
      <c r="V15" s="323">
        <f>'Saisie Note'!V18</f>
        <v>3</v>
      </c>
      <c r="W15" s="319">
        <f>'Saisie Note'!W18</f>
        <v>10</v>
      </c>
      <c r="X15" s="320">
        <f>'Saisie Note'!X18</f>
        <v>3</v>
      </c>
      <c r="Y15" s="321">
        <f>'Saisie Note'!Y18</f>
        <v>10</v>
      </c>
      <c r="Z15" s="324">
        <f>'Saisie Note'!Z18</f>
        <v>3</v>
      </c>
      <c r="AA15" s="325">
        <f>'Saisie Note'!AA18</f>
        <v>6.0909090909090908</v>
      </c>
      <c r="AB15" s="326">
        <f>'Saisie Note'!AB18</f>
        <v>6</v>
      </c>
      <c r="AC15" s="313" t="str">
        <f>'Saisie Note'!AC18</f>
        <v>Rattrapage</v>
      </c>
      <c r="AD15" s="328">
        <f>'Saisie Note'!AE18</f>
        <v>0</v>
      </c>
      <c r="AE15" s="318">
        <f>'Saisie Note'!AF18</f>
        <v>0</v>
      </c>
      <c r="AF15" s="329">
        <f>'Saisie Note'!AG18</f>
        <v>0</v>
      </c>
      <c r="AG15" s="318">
        <f>'Saisie Note'!AH18</f>
        <v>0</v>
      </c>
      <c r="AH15" s="330">
        <f>'Saisie Note'!AI18</f>
        <v>0</v>
      </c>
      <c r="AI15" s="39">
        <f>'Saisie Note'!AJ18</f>
        <v>0</v>
      </c>
      <c r="AJ15" s="269">
        <f>'Saisie Note'!AK18</f>
        <v>6</v>
      </c>
      <c r="AK15" s="270" t="str">
        <f>'Saisie Note'!AL18</f>
        <v>Rattrapage</v>
      </c>
    </row>
    <row r="16" spans="1:37" ht="25.5" customHeight="1">
      <c r="A16" s="108">
        <f t="shared" si="0"/>
        <v>4</v>
      </c>
      <c r="B16" s="280" t="s">
        <v>196</v>
      </c>
      <c r="C16" s="280" t="s">
        <v>197</v>
      </c>
      <c r="D16" s="280" t="s">
        <v>198</v>
      </c>
      <c r="E16" s="332" t="s">
        <v>233</v>
      </c>
      <c r="F16" s="332" t="s">
        <v>7</v>
      </c>
      <c r="G16" s="317">
        <f>'Saisie Note'!G19</f>
        <v>9</v>
      </c>
      <c r="H16" s="318">
        <f>'Saisie Note'!H19</f>
        <v>0</v>
      </c>
      <c r="I16" s="319">
        <f>'Saisie Note'!I19</f>
        <v>10</v>
      </c>
      <c r="J16" s="320">
        <f>'Saisie Note'!J19</f>
        <v>6</v>
      </c>
      <c r="K16" s="321">
        <f>'Saisie Note'!K19</f>
        <v>9.5</v>
      </c>
      <c r="L16" s="322">
        <f>'Saisie Note'!L19</f>
        <v>6</v>
      </c>
      <c r="M16" s="319">
        <f>'Saisie Note'!M19</f>
        <v>4</v>
      </c>
      <c r="N16" s="318">
        <f>'Saisie Note'!N19</f>
        <v>0</v>
      </c>
      <c r="O16" s="319">
        <f>'Saisie Note'!O19</f>
        <v>4</v>
      </c>
      <c r="P16" s="320">
        <f>'Saisie Note'!P19</f>
        <v>0</v>
      </c>
      <c r="Q16" s="321">
        <f>'Saisie Note'!Q19</f>
        <v>4</v>
      </c>
      <c r="R16" s="322">
        <f>'Saisie Note'!R19</f>
        <v>0</v>
      </c>
      <c r="S16" s="319">
        <f>'Saisie Note'!S19</f>
        <v>6.5</v>
      </c>
      <c r="T16" s="320">
        <f>'Saisie Note'!T19</f>
        <v>0</v>
      </c>
      <c r="U16" s="321">
        <f>'Saisie Note'!U19</f>
        <v>6.5</v>
      </c>
      <c r="V16" s="323">
        <f>'Saisie Note'!V19</f>
        <v>0</v>
      </c>
      <c r="W16" s="319">
        <f>'Saisie Note'!W19</f>
        <v>10</v>
      </c>
      <c r="X16" s="320">
        <f>'Saisie Note'!X19</f>
        <v>3</v>
      </c>
      <c r="Y16" s="321">
        <f>'Saisie Note'!Y19</f>
        <v>10</v>
      </c>
      <c r="Z16" s="324">
        <f>'Saisie Note'!Z19</f>
        <v>3</v>
      </c>
      <c r="AA16" s="325">
        <f>'Saisie Note'!AA19</f>
        <v>7.1590909090909092</v>
      </c>
      <c r="AB16" s="326">
        <f>'Saisie Note'!AB19</f>
        <v>9</v>
      </c>
      <c r="AC16" s="313" t="str">
        <f>'Saisie Note'!AC19</f>
        <v>Rattrapage</v>
      </c>
      <c r="AD16" s="328">
        <f>'Saisie Note'!AE19</f>
        <v>0</v>
      </c>
      <c r="AE16" s="318">
        <f>'Saisie Note'!AF19</f>
        <v>0</v>
      </c>
      <c r="AF16" s="329">
        <f>'Saisie Note'!AG19</f>
        <v>0</v>
      </c>
      <c r="AG16" s="318">
        <f>'Saisie Note'!AH19</f>
        <v>0</v>
      </c>
      <c r="AH16" s="330">
        <f>'Saisie Note'!AI19</f>
        <v>0</v>
      </c>
      <c r="AI16" s="39">
        <f>'Saisie Note'!AJ19</f>
        <v>0</v>
      </c>
      <c r="AJ16" s="269">
        <f>'Saisie Note'!AK19</f>
        <v>9</v>
      </c>
      <c r="AK16" s="270" t="str">
        <f>'Saisie Note'!AL19</f>
        <v>Rattrapage</v>
      </c>
    </row>
    <row r="17" spans="1:37" ht="25.5" customHeight="1">
      <c r="A17" s="108">
        <f t="shared" si="0"/>
        <v>5</v>
      </c>
      <c r="B17" s="280" t="s">
        <v>199</v>
      </c>
      <c r="C17" s="280" t="s">
        <v>200</v>
      </c>
      <c r="D17" s="280" t="s">
        <v>201</v>
      </c>
      <c r="E17" s="332" t="s">
        <v>234</v>
      </c>
      <c r="F17" s="332" t="s">
        <v>235</v>
      </c>
      <c r="G17" s="317">
        <f>'Saisie Note'!G20</f>
        <v>15</v>
      </c>
      <c r="H17" s="318">
        <f>'Saisie Note'!H20</f>
        <v>6</v>
      </c>
      <c r="I17" s="319">
        <f>'Saisie Note'!I20</f>
        <v>11</v>
      </c>
      <c r="J17" s="320">
        <f>'Saisie Note'!J20</f>
        <v>6</v>
      </c>
      <c r="K17" s="321">
        <f>'Saisie Note'!K20</f>
        <v>13</v>
      </c>
      <c r="L17" s="322">
        <f>'Saisie Note'!L20</f>
        <v>12</v>
      </c>
      <c r="M17" s="319">
        <f>'Saisie Note'!M20</f>
        <v>11.5</v>
      </c>
      <c r="N17" s="318">
        <f>'Saisie Note'!N20</f>
        <v>6</v>
      </c>
      <c r="O17" s="319">
        <f>'Saisie Note'!O20</f>
        <v>16</v>
      </c>
      <c r="P17" s="320">
        <f>'Saisie Note'!P20</f>
        <v>6</v>
      </c>
      <c r="Q17" s="321">
        <f>'Saisie Note'!Q20</f>
        <v>13.75</v>
      </c>
      <c r="R17" s="322">
        <f>'Saisie Note'!R20</f>
        <v>12</v>
      </c>
      <c r="S17" s="319">
        <f>'Saisie Note'!S20</f>
        <v>13</v>
      </c>
      <c r="T17" s="320">
        <f>'Saisie Note'!T20</f>
        <v>3</v>
      </c>
      <c r="U17" s="321">
        <f>'Saisie Note'!U20</f>
        <v>13</v>
      </c>
      <c r="V17" s="323">
        <f>'Saisie Note'!V20</f>
        <v>3</v>
      </c>
      <c r="W17" s="319">
        <f>'Saisie Note'!W20</f>
        <v>13</v>
      </c>
      <c r="X17" s="320">
        <f>'Saisie Note'!X20</f>
        <v>3</v>
      </c>
      <c r="Y17" s="321">
        <f>'Saisie Note'!Y20</f>
        <v>13</v>
      </c>
      <c r="Z17" s="324">
        <f>'Saisie Note'!Z20</f>
        <v>3</v>
      </c>
      <c r="AA17" s="325">
        <f>'Saisie Note'!AA20</f>
        <v>13.272727272727273</v>
      </c>
      <c r="AB17" s="326">
        <f>'Saisie Note'!AB20</f>
        <v>30</v>
      </c>
      <c r="AC17" s="313" t="str">
        <f>'Saisie Note'!AC20</f>
        <v>Admis( e)</v>
      </c>
      <c r="AD17" s="328">
        <f>'Saisie Note'!AE20</f>
        <v>0</v>
      </c>
      <c r="AE17" s="318">
        <f>'Saisie Note'!AF20</f>
        <v>0</v>
      </c>
      <c r="AF17" s="329">
        <f>'Saisie Note'!AG20</f>
        <v>0</v>
      </c>
      <c r="AG17" s="318">
        <f>'Saisie Note'!AH20</f>
        <v>0</v>
      </c>
      <c r="AH17" s="330">
        <f>'Saisie Note'!AI20</f>
        <v>0</v>
      </c>
      <c r="AI17" s="39">
        <f>'Saisie Note'!AJ20</f>
        <v>0</v>
      </c>
      <c r="AJ17" s="269">
        <f>'Saisie Note'!AK20</f>
        <v>30</v>
      </c>
      <c r="AK17" s="270" t="str">
        <f>'Saisie Note'!AL20</f>
        <v>Rattrapage</v>
      </c>
    </row>
    <row r="18" spans="1:37" ht="25.5" customHeight="1">
      <c r="A18" s="108">
        <f t="shared" si="0"/>
        <v>6</v>
      </c>
      <c r="B18" s="280" t="s">
        <v>202</v>
      </c>
      <c r="C18" s="280" t="s">
        <v>203</v>
      </c>
      <c r="D18" s="280" t="s">
        <v>204</v>
      </c>
      <c r="E18" s="332" t="s">
        <v>236</v>
      </c>
      <c r="F18" s="332" t="s">
        <v>174</v>
      </c>
      <c r="G18" s="317">
        <f>'Saisie Note'!G21</f>
        <v>16</v>
      </c>
      <c r="H18" s="318">
        <f>'Saisie Note'!H21</f>
        <v>6</v>
      </c>
      <c r="I18" s="319">
        <f>'Saisie Note'!I21</f>
        <v>10</v>
      </c>
      <c r="J18" s="320">
        <f>'Saisie Note'!J21</f>
        <v>6</v>
      </c>
      <c r="K18" s="321">
        <f>'Saisie Note'!K21</f>
        <v>13</v>
      </c>
      <c r="L18" s="322">
        <f>'Saisie Note'!L21</f>
        <v>12</v>
      </c>
      <c r="M18" s="319">
        <f>'Saisie Note'!M21</f>
        <v>10.5</v>
      </c>
      <c r="N18" s="318">
        <f>'Saisie Note'!N21</f>
        <v>6</v>
      </c>
      <c r="O18" s="319">
        <f>'Saisie Note'!O21</f>
        <v>13</v>
      </c>
      <c r="P18" s="320">
        <f>'Saisie Note'!P21</f>
        <v>6</v>
      </c>
      <c r="Q18" s="321">
        <f>'Saisie Note'!Q21</f>
        <v>11.75</v>
      </c>
      <c r="R18" s="322">
        <f>'Saisie Note'!R21</f>
        <v>12</v>
      </c>
      <c r="S18" s="319">
        <f>'Saisie Note'!S21</f>
        <v>11</v>
      </c>
      <c r="T18" s="320">
        <f>'Saisie Note'!T21</f>
        <v>3</v>
      </c>
      <c r="U18" s="321">
        <f>'Saisie Note'!U21</f>
        <v>11</v>
      </c>
      <c r="V18" s="323">
        <f>'Saisie Note'!V21</f>
        <v>3</v>
      </c>
      <c r="W18" s="319">
        <f>'Saisie Note'!W21</f>
        <v>13</v>
      </c>
      <c r="X18" s="320">
        <f>'Saisie Note'!X21</f>
        <v>3</v>
      </c>
      <c r="Y18" s="321">
        <f>'Saisie Note'!Y21</f>
        <v>13</v>
      </c>
      <c r="Z18" s="324">
        <f>'Saisie Note'!Z21</f>
        <v>3</v>
      </c>
      <c r="AA18" s="325">
        <f>'Saisie Note'!AA21</f>
        <v>12.272727272727273</v>
      </c>
      <c r="AB18" s="326">
        <f>'Saisie Note'!AB21</f>
        <v>30</v>
      </c>
      <c r="AC18" s="313" t="str">
        <f>'Saisie Note'!AC21</f>
        <v>Admis( e)</v>
      </c>
      <c r="AD18" s="328">
        <f>'Saisie Note'!AE21</f>
        <v>0</v>
      </c>
      <c r="AE18" s="318">
        <f>'Saisie Note'!AF21</f>
        <v>0</v>
      </c>
      <c r="AF18" s="329">
        <f>'Saisie Note'!AG21</f>
        <v>0</v>
      </c>
      <c r="AG18" s="318">
        <f>'Saisie Note'!AH21</f>
        <v>0</v>
      </c>
      <c r="AH18" s="330">
        <f>'Saisie Note'!AI21</f>
        <v>0</v>
      </c>
      <c r="AI18" s="39">
        <f>'Saisie Note'!AJ21</f>
        <v>0</v>
      </c>
      <c r="AJ18" s="269">
        <f>'Saisie Note'!AK21</f>
        <v>30</v>
      </c>
      <c r="AK18" s="270" t="str">
        <f>'Saisie Note'!AL21</f>
        <v>Rattrapage</v>
      </c>
    </row>
    <row r="19" spans="1:37" ht="25.5" customHeight="1">
      <c r="A19" s="108">
        <f t="shared" si="0"/>
        <v>7</v>
      </c>
      <c r="B19" s="280" t="s">
        <v>205</v>
      </c>
      <c r="C19" s="280" t="s">
        <v>206</v>
      </c>
      <c r="D19" s="280" t="s">
        <v>171</v>
      </c>
      <c r="E19" s="332" t="s">
        <v>237</v>
      </c>
      <c r="F19" s="332" t="s">
        <v>238</v>
      </c>
      <c r="G19" s="317">
        <f>'Saisie Note'!G22</f>
        <v>10</v>
      </c>
      <c r="H19" s="318">
        <f>'Saisie Note'!H22</f>
        <v>6</v>
      </c>
      <c r="I19" s="319">
        <f>'Saisie Note'!I22</f>
        <v>12</v>
      </c>
      <c r="J19" s="320">
        <f>'Saisie Note'!J22</f>
        <v>6</v>
      </c>
      <c r="K19" s="321">
        <f>'Saisie Note'!K22</f>
        <v>11</v>
      </c>
      <c r="L19" s="322">
        <f>'Saisie Note'!L22</f>
        <v>12</v>
      </c>
      <c r="M19" s="319">
        <f>'Saisie Note'!M22</f>
        <v>6.5</v>
      </c>
      <c r="N19" s="318">
        <f>'Saisie Note'!N22</f>
        <v>0</v>
      </c>
      <c r="O19" s="319">
        <f>'Saisie Note'!O22</f>
        <v>13</v>
      </c>
      <c r="P19" s="320">
        <f>'Saisie Note'!P22</f>
        <v>6</v>
      </c>
      <c r="Q19" s="321">
        <f>'Saisie Note'!Q22</f>
        <v>9.75</v>
      </c>
      <c r="R19" s="322">
        <f>'Saisie Note'!R22</f>
        <v>6</v>
      </c>
      <c r="S19" s="319">
        <f>'Saisie Note'!S22</f>
        <v>13</v>
      </c>
      <c r="T19" s="320">
        <f>'Saisie Note'!T22</f>
        <v>3</v>
      </c>
      <c r="U19" s="321">
        <f>'Saisie Note'!U22</f>
        <v>13</v>
      </c>
      <c r="V19" s="323">
        <f>'Saisie Note'!V22</f>
        <v>3</v>
      </c>
      <c r="W19" s="319">
        <f>'Saisie Note'!W22</f>
        <v>12</v>
      </c>
      <c r="X19" s="320">
        <f>'Saisie Note'!X22</f>
        <v>3</v>
      </c>
      <c r="Y19" s="321">
        <f>'Saisie Note'!Y22</f>
        <v>12</v>
      </c>
      <c r="Z19" s="324">
        <f>'Saisie Note'!Z22</f>
        <v>3</v>
      </c>
      <c r="AA19" s="325">
        <f>'Saisie Note'!AA22</f>
        <v>10.954545454545455</v>
      </c>
      <c r="AB19" s="326">
        <f>'Saisie Note'!AB22</f>
        <v>30</v>
      </c>
      <c r="AC19" s="313" t="str">
        <f>'Saisie Note'!AC22</f>
        <v>Admis( e)</v>
      </c>
      <c r="AD19" s="328">
        <f>'Saisie Note'!AE22</f>
        <v>0</v>
      </c>
      <c r="AE19" s="318">
        <f>'Saisie Note'!AF22</f>
        <v>0</v>
      </c>
      <c r="AF19" s="329">
        <f>'Saisie Note'!AG22</f>
        <v>0</v>
      </c>
      <c r="AG19" s="318">
        <f>'Saisie Note'!AH22</f>
        <v>0</v>
      </c>
      <c r="AH19" s="330">
        <f>'Saisie Note'!AI22</f>
        <v>0</v>
      </c>
      <c r="AI19" s="39">
        <f>'Saisie Note'!AJ22</f>
        <v>0</v>
      </c>
      <c r="AJ19" s="269">
        <f>'Saisie Note'!AK22</f>
        <v>30</v>
      </c>
      <c r="AK19" s="270" t="str">
        <f>'Saisie Note'!AL22</f>
        <v>Rattrapage</v>
      </c>
    </row>
    <row r="20" spans="1:37" ht="25.5" customHeight="1">
      <c r="A20" s="108">
        <f t="shared" si="0"/>
        <v>8</v>
      </c>
      <c r="B20" s="280" t="s">
        <v>207</v>
      </c>
      <c r="C20" s="280" t="s">
        <v>208</v>
      </c>
      <c r="D20" s="280" t="s">
        <v>209</v>
      </c>
      <c r="E20" s="332" t="s">
        <v>239</v>
      </c>
      <c r="F20" s="332" t="s">
        <v>240</v>
      </c>
      <c r="G20" s="317">
        <f>'Saisie Note'!G23</f>
        <v>5</v>
      </c>
      <c r="H20" s="318">
        <f>'Saisie Note'!H23</f>
        <v>0</v>
      </c>
      <c r="I20" s="319">
        <f>'Saisie Note'!I23</f>
        <v>6.5</v>
      </c>
      <c r="J20" s="320">
        <f>'Saisie Note'!J23</f>
        <v>0</v>
      </c>
      <c r="K20" s="321">
        <f>'Saisie Note'!K23</f>
        <v>5.75</v>
      </c>
      <c r="L20" s="322">
        <f>'Saisie Note'!L23</f>
        <v>0</v>
      </c>
      <c r="M20" s="319">
        <f>'Saisie Note'!M23</f>
        <v>4</v>
      </c>
      <c r="N20" s="318">
        <f>'Saisie Note'!N23</f>
        <v>0</v>
      </c>
      <c r="O20" s="319">
        <f>'Saisie Note'!O23</f>
        <v>3</v>
      </c>
      <c r="P20" s="320">
        <f>'Saisie Note'!P23</f>
        <v>0</v>
      </c>
      <c r="Q20" s="321">
        <f>'Saisie Note'!Q23</f>
        <v>3.5</v>
      </c>
      <c r="R20" s="322">
        <f>'Saisie Note'!R23</f>
        <v>0</v>
      </c>
      <c r="S20" s="319">
        <f>'Saisie Note'!S23</f>
        <v>5</v>
      </c>
      <c r="T20" s="320">
        <f>'Saisie Note'!T23</f>
        <v>0</v>
      </c>
      <c r="U20" s="321">
        <f>'Saisie Note'!U23</f>
        <v>5</v>
      </c>
      <c r="V20" s="323">
        <f>'Saisie Note'!V23</f>
        <v>0</v>
      </c>
      <c r="W20" s="319">
        <f>'Saisie Note'!W23</f>
        <v>12</v>
      </c>
      <c r="X20" s="320">
        <f>'Saisie Note'!X23</f>
        <v>3</v>
      </c>
      <c r="Y20" s="321">
        <f>'Saisie Note'!Y23</f>
        <v>12</v>
      </c>
      <c r="Z20" s="324">
        <f>'Saisie Note'!Z23</f>
        <v>3</v>
      </c>
      <c r="AA20" s="325">
        <f>'Saisie Note'!AA23</f>
        <v>5.6818181818181817</v>
      </c>
      <c r="AB20" s="326">
        <f>'Saisie Note'!AB23</f>
        <v>3</v>
      </c>
      <c r="AC20" s="313" t="str">
        <f>'Saisie Note'!AC23</f>
        <v>Rattrapage</v>
      </c>
      <c r="AD20" s="328">
        <f>'Saisie Note'!AE23</f>
        <v>0</v>
      </c>
      <c r="AE20" s="318">
        <f>'Saisie Note'!AF23</f>
        <v>0</v>
      </c>
      <c r="AF20" s="329">
        <f>'Saisie Note'!AG23</f>
        <v>0</v>
      </c>
      <c r="AG20" s="318">
        <f>'Saisie Note'!AH23</f>
        <v>0</v>
      </c>
      <c r="AH20" s="330">
        <f>'Saisie Note'!AI23</f>
        <v>0</v>
      </c>
      <c r="AI20" s="39">
        <f>'Saisie Note'!AJ23</f>
        <v>0</v>
      </c>
      <c r="AJ20" s="269">
        <f>'Saisie Note'!AK23</f>
        <v>3</v>
      </c>
      <c r="AK20" s="270" t="str">
        <f>'Saisie Note'!AL23</f>
        <v>Rattrapage</v>
      </c>
    </row>
    <row r="21" spans="1:37" ht="25.5" customHeight="1">
      <c r="A21" s="108">
        <f t="shared" si="0"/>
        <v>9</v>
      </c>
      <c r="B21" s="280" t="s">
        <v>210</v>
      </c>
      <c r="C21" s="280" t="s">
        <v>211</v>
      </c>
      <c r="D21" s="280" t="s">
        <v>172</v>
      </c>
      <c r="E21" s="332" t="s">
        <v>241</v>
      </c>
      <c r="F21" s="332" t="s">
        <v>242</v>
      </c>
      <c r="G21" s="317">
        <f>'Saisie Note'!G24</f>
        <v>16</v>
      </c>
      <c r="H21" s="318">
        <f>'Saisie Note'!H24</f>
        <v>6</v>
      </c>
      <c r="I21" s="319">
        <f>'Saisie Note'!I24</f>
        <v>11</v>
      </c>
      <c r="J21" s="320">
        <f>'Saisie Note'!J24</f>
        <v>6</v>
      </c>
      <c r="K21" s="321">
        <f>'Saisie Note'!K24</f>
        <v>13.5</v>
      </c>
      <c r="L21" s="322">
        <f>'Saisie Note'!L24</f>
        <v>12</v>
      </c>
      <c r="M21" s="319">
        <f>'Saisie Note'!M24</f>
        <v>11</v>
      </c>
      <c r="N21" s="318">
        <f>'Saisie Note'!N24</f>
        <v>6</v>
      </c>
      <c r="O21" s="319">
        <f>'Saisie Note'!O24</f>
        <v>8</v>
      </c>
      <c r="P21" s="320">
        <f>'Saisie Note'!P24</f>
        <v>0</v>
      </c>
      <c r="Q21" s="321">
        <f>'Saisie Note'!Q24</f>
        <v>9.5</v>
      </c>
      <c r="R21" s="322">
        <f>'Saisie Note'!R24</f>
        <v>6</v>
      </c>
      <c r="S21" s="319">
        <f>'Saisie Note'!S24</f>
        <v>12</v>
      </c>
      <c r="T21" s="320">
        <f>'Saisie Note'!T24</f>
        <v>3</v>
      </c>
      <c r="U21" s="321">
        <f>'Saisie Note'!U24</f>
        <v>12</v>
      </c>
      <c r="V21" s="323">
        <f>'Saisie Note'!V24</f>
        <v>3</v>
      </c>
      <c r="W21" s="319">
        <f>'Saisie Note'!W24</f>
        <v>15</v>
      </c>
      <c r="X21" s="320">
        <f>'Saisie Note'!X24</f>
        <v>3</v>
      </c>
      <c r="Y21" s="321">
        <f>'Saisie Note'!Y24</f>
        <v>15</v>
      </c>
      <c r="Z21" s="324">
        <f>'Saisie Note'!Z24</f>
        <v>3</v>
      </c>
      <c r="AA21" s="325">
        <f>'Saisie Note'!AA24</f>
        <v>12.045454545454545</v>
      </c>
      <c r="AB21" s="326">
        <f>'Saisie Note'!AB24</f>
        <v>30</v>
      </c>
      <c r="AC21" s="313" t="str">
        <f>'Saisie Note'!AC24</f>
        <v>Admis( e)</v>
      </c>
      <c r="AD21" s="328">
        <f>'Saisie Note'!AE24</f>
        <v>0</v>
      </c>
      <c r="AE21" s="318">
        <f>'Saisie Note'!AF24</f>
        <v>0</v>
      </c>
      <c r="AF21" s="329">
        <f>'Saisie Note'!AG24</f>
        <v>0</v>
      </c>
      <c r="AG21" s="318">
        <f>'Saisie Note'!AH24</f>
        <v>0</v>
      </c>
      <c r="AH21" s="330">
        <f>'Saisie Note'!AI24</f>
        <v>0</v>
      </c>
      <c r="AI21" s="39">
        <f>'Saisie Note'!AJ24</f>
        <v>0</v>
      </c>
      <c r="AJ21" s="269">
        <f>'Saisie Note'!AK24</f>
        <v>30</v>
      </c>
      <c r="AK21" s="270" t="str">
        <f>'Saisie Note'!AL24</f>
        <v>Rattrapage</v>
      </c>
    </row>
    <row r="22" spans="1:37" ht="25.5" customHeight="1">
      <c r="A22" s="108">
        <f t="shared" si="0"/>
        <v>10</v>
      </c>
      <c r="B22" s="280" t="s">
        <v>212</v>
      </c>
      <c r="C22" s="280" t="s">
        <v>173</v>
      </c>
      <c r="D22" s="280" t="s">
        <v>213</v>
      </c>
      <c r="E22" s="332" t="s">
        <v>243</v>
      </c>
      <c r="F22" s="332" t="s">
        <v>244</v>
      </c>
      <c r="G22" s="317">
        <f>'Saisie Note'!G25</f>
        <v>3</v>
      </c>
      <c r="H22" s="318">
        <f>'Saisie Note'!H25</f>
        <v>0</v>
      </c>
      <c r="I22" s="319">
        <f>'Saisie Note'!I25</f>
        <v>7</v>
      </c>
      <c r="J22" s="320">
        <f>'Saisie Note'!J25</f>
        <v>0</v>
      </c>
      <c r="K22" s="321">
        <f>'Saisie Note'!K25</f>
        <v>5</v>
      </c>
      <c r="L22" s="322">
        <f>'Saisie Note'!L25</f>
        <v>0</v>
      </c>
      <c r="M22" s="319">
        <f>'Saisie Note'!M25</f>
        <v>4.5</v>
      </c>
      <c r="N22" s="318">
        <f>'Saisie Note'!N25</f>
        <v>0</v>
      </c>
      <c r="O22" s="319">
        <f>'Saisie Note'!O25</f>
        <v>1</v>
      </c>
      <c r="P22" s="320">
        <f>'Saisie Note'!P25</f>
        <v>0</v>
      </c>
      <c r="Q22" s="321">
        <f>'Saisie Note'!Q25</f>
        <v>2.75</v>
      </c>
      <c r="R22" s="322">
        <f>'Saisie Note'!R25</f>
        <v>0</v>
      </c>
      <c r="S22" s="319">
        <f>'Saisie Note'!S25</f>
        <v>10</v>
      </c>
      <c r="T22" s="320">
        <f>'Saisie Note'!T25</f>
        <v>3</v>
      </c>
      <c r="U22" s="321">
        <f>'Saisie Note'!U25</f>
        <v>10</v>
      </c>
      <c r="V22" s="323">
        <f>'Saisie Note'!V25</f>
        <v>3</v>
      </c>
      <c r="W22" s="319">
        <f>'Saisie Note'!W25</f>
        <v>12</v>
      </c>
      <c r="X22" s="320">
        <f>'Saisie Note'!X25</f>
        <v>3</v>
      </c>
      <c r="Y22" s="321">
        <f>'Saisie Note'!Y25</f>
        <v>12</v>
      </c>
      <c r="Z22" s="324">
        <f>'Saisie Note'!Z25</f>
        <v>3</v>
      </c>
      <c r="AA22" s="325">
        <f>'Saisie Note'!AA25</f>
        <v>5.8181818181818183</v>
      </c>
      <c r="AB22" s="326">
        <f>'Saisie Note'!AB25</f>
        <v>6</v>
      </c>
      <c r="AC22" s="313" t="str">
        <f>'Saisie Note'!AC25</f>
        <v>Rattrapage</v>
      </c>
      <c r="AD22" s="328">
        <f>'Saisie Note'!AE25</f>
        <v>0</v>
      </c>
      <c r="AE22" s="318">
        <f>'Saisie Note'!AF25</f>
        <v>0</v>
      </c>
      <c r="AF22" s="329">
        <f>'Saisie Note'!AG25</f>
        <v>0</v>
      </c>
      <c r="AG22" s="318">
        <f>'Saisie Note'!AH25</f>
        <v>0</v>
      </c>
      <c r="AH22" s="330">
        <f>'Saisie Note'!AI25</f>
        <v>0</v>
      </c>
      <c r="AI22" s="39">
        <f>'Saisie Note'!AJ25</f>
        <v>0</v>
      </c>
      <c r="AJ22" s="269">
        <f>'Saisie Note'!AK25</f>
        <v>6</v>
      </c>
      <c r="AK22" s="270" t="str">
        <f>'Saisie Note'!AL25</f>
        <v>Rattrapage</v>
      </c>
    </row>
    <row r="23" spans="1:37" ht="25.5" customHeight="1">
      <c r="A23" s="108">
        <f t="shared" si="0"/>
        <v>11</v>
      </c>
      <c r="B23" s="280" t="s">
        <v>214</v>
      </c>
      <c r="C23" s="280" t="s">
        <v>215</v>
      </c>
      <c r="D23" s="280" t="s">
        <v>216</v>
      </c>
      <c r="E23" s="332" t="s">
        <v>245</v>
      </c>
      <c r="F23" s="332" t="s">
        <v>246</v>
      </c>
      <c r="G23" s="317">
        <f>'Saisie Note'!G26</f>
        <v>15.5</v>
      </c>
      <c r="H23" s="318">
        <f>'Saisie Note'!H26</f>
        <v>6</v>
      </c>
      <c r="I23" s="319">
        <f>'Saisie Note'!I26</f>
        <v>10.5</v>
      </c>
      <c r="J23" s="320">
        <f>'Saisie Note'!J26</f>
        <v>6</v>
      </c>
      <c r="K23" s="321">
        <f>'Saisie Note'!K26</f>
        <v>13</v>
      </c>
      <c r="L23" s="322">
        <f>'Saisie Note'!L26</f>
        <v>12</v>
      </c>
      <c r="M23" s="319">
        <f>'Saisie Note'!M26</f>
        <v>11</v>
      </c>
      <c r="N23" s="318">
        <f>'Saisie Note'!N26</f>
        <v>6</v>
      </c>
      <c r="O23" s="319">
        <f>'Saisie Note'!O26</f>
        <v>13</v>
      </c>
      <c r="P23" s="320">
        <f>'Saisie Note'!P26</f>
        <v>6</v>
      </c>
      <c r="Q23" s="321">
        <f>'Saisie Note'!Q26</f>
        <v>12</v>
      </c>
      <c r="R23" s="322">
        <f>'Saisie Note'!R26</f>
        <v>12</v>
      </c>
      <c r="S23" s="319">
        <f>'Saisie Note'!S26</f>
        <v>13</v>
      </c>
      <c r="T23" s="320">
        <f>'Saisie Note'!T26</f>
        <v>3</v>
      </c>
      <c r="U23" s="321">
        <f>'Saisie Note'!U26</f>
        <v>13</v>
      </c>
      <c r="V23" s="323">
        <f>'Saisie Note'!V26</f>
        <v>3</v>
      </c>
      <c r="W23" s="319">
        <f>'Saisie Note'!W26</f>
        <v>14</v>
      </c>
      <c r="X23" s="320">
        <f>'Saisie Note'!X26</f>
        <v>3</v>
      </c>
      <c r="Y23" s="321">
        <f>'Saisie Note'!Y26</f>
        <v>14</v>
      </c>
      <c r="Z23" s="324">
        <f>'Saisie Note'!Z26</f>
        <v>3</v>
      </c>
      <c r="AA23" s="325">
        <f>'Saisie Note'!AA26</f>
        <v>12.772727272727273</v>
      </c>
      <c r="AB23" s="326">
        <f>'Saisie Note'!AB26</f>
        <v>30</v>
      </c>
      <c r="AC23" s="313" t="str">
        <f>'Saisie Note'!AC26</f>
        <v>Admis( e)</v>
      </c>
      <c r="AD23" s="328">
        <f>'Saisie Note'!AE26</f>
        <v>0</v>
      </c>
      <c r="AE23" s="318">
        <f>'Saisie Note'!AF26</f>
        <v>0</v>
      </c>
      <c r="AF23" s="329">
        <f>'Saisie Note'!AG26</f>
        <v>0</v>
      </c>
      <c r="AG23" s="318">
        <f>'Saisie Note'!AH26</f>
        <v>0</v>
      </c>
      <c r="AH23" s="330">
        <f>'Saisie Note'!AI26</f>
        <v>0</v>
      </c>
      <c r="AI23" s="39">
        <f>'Saisie Note'!AJ26</f>
        <v>0</v>
      </c>
      <c r="AJ23" s="269">
        <f>'Saisie Note'!AK26</f>
        <v>30</v>
      </c>
      <c r="AK23" s="270" t="str">
        <f>'Saisie Note'!AL26</f>
        <v>Rattrapage</v>
      </c>
    </row>
    <row r="24" spans="1:37" ht="25.5" customHeight="1">
      <c r="A24" s="108">
        <f t="shared" si="0"/>
        <v>12</v>
      </c>
      <c r="B24" s="280" t="s">
        <v>217</v>
      </c>
      <c r="C24" s="280" t="s">
        <v>218</v>
      </c>
      <c r="D24" s="280" t="s">
        <v>219</v>
      </c>
      <c r="E24" s="332" t="s">
        <v>247</v>
      </c>
      <c r="F24" s="332" t="s">
        <v>242</v>
      </c>
      <c r="G24" s="317">
        <f>'Saisie Note'!G27</f>
        <v>12.5</v>
      </c>
      <c r="H24" s="318">
        <f>'Saisie Note'!H27</f>
        <v>6</v>
      </c>
      <c r="I24" s="319">
        <f>'Saisie Note'!I27</f>
        <v>10</v>
      </c>
      <c r="J24" s="320">
        <f>'Saisie Note'!J27</f>
        <v>6</v>
      </c>
      <c r="K24" s="321">
        <f>'Saisie Note'!K27</f>
        <v>11.25</v>
      </c>
      <c r="L24" s="322">
        <f>'Saisie Note'!L27</f>
        <v>12</v>
      </c>
      <c r="M24" s="319">
        <f>'Saisie Note'!M27</f>
        <v>11</v>
      </c>
      <c r="N24" s="318">
        <f>'Saisie Note'!N27</f>
        <v>6</v>
      </c>
      <c r="O24" s="319">
        <f>'Saisie Note'!O27</f>
        <v>7</v>
      </c>
      <c r="P24" s="320">
        <f>'Saisie Note'!P27</f>
        <v>0</v>
      </c>
      <c r="Q24" s="321">
        <f>'Saisie Note'!Q27</f>
        <v>9</v>
      </c>
      <c r="R24" s="322">
        <f>'Saisie Note'!R27</f>
        <v>6</v>
      </c>
      <c r="S24" s="319">
        <f>'Saisie Note'!S27</f>
        <v>8</v>
      </c>
      <c r="T24" s="320">
        <f>'Saisie Note'!T27</f>
        <v>0</v>
      </c>
      <c r="U24" s="321">
        <f>'Saisie Note'!U27</f>
        <v>8</v>
      </c>
      <c r="V24" s="323">
        <f>'Saisie Note'!V27</f>
        <v>0</v>
      </c>
      <c r="W24" s="319">
        <f>'Saisie Note'!W27</f>
        <v>11</v>
      </c>
      <c r="X24" s="320">
        <f>'Saisie Note'!X27</f>
        <v>3</v>
      </c>
      <c r="Y24" s="321">
        <f>'Saisie Note'!Y27</f>
        <v>11</v>
      </c>
      <c r="Z24" s="324">
        <f>'Saisie Note'!Z27</f>
        <v>3</v>
      </c>
      <c r="AA24" s="325">
        <f>'Saisie Note'!AA27</f>
        <v>9.954545454545455</v>
      </c>
      <c r="AB24" s="326">
        <f>'Saisie Note'!AB27</f>
        <v>21</v>
      </c>
      <c r="AC24" s="313" t="str">
        <f>'Saisie Note'!AC27</f>
        <v>Rattrapage</v>
      </c>
      <c r="AD24" s="328">
        <f>'Saisie Note'!AE27</f>
        <v>0</v>
      </c>
      <c r="AE24" s="318">
        <f>'Saisie Note'!AF27</f>
        <v>0</v>
      </c>
      <c r="AF24" s="329">
        <f>'Saisie Note'!AG27</f>
        <v>0</v>
      </c>
      <c r="AG24" s="318">
        <f>'Saisie Note'!AH27</f>
        <v>0</v>
      </c>
      <c r="AH24" s="330">
        <f>'Saisie Note'!AI27</f>
        <v>0</v>
      </c>
      <c r="AI24" s="39">
        <f>'Saisie Note'!AJ27</f>
        <v>0</v>
      </c>
      <c r="AJ24" s="269">
        <f>'Saisie Note'!AK27</f>
        <v>21</v>
      </c>
      <c r="AK24" s="270" t="str">
        <f>'Saisie Note'!AL27</f>
        <v>Rattrapage</v>
      </c>
    </row>
    <row r="25" spans="1:37" ht="25.5" customHeight="1">
      <c r="A25" s="108">
        <f t="shared" si="0"/>
        <v>13</v>
      </c>
      <c r="B25" s="280" t="s">
        <v>220</v>
      </c>
      <c r="C25" s="280" t="s">
        <v>221</v>
      </c>
      <c r="D25" s="280" t="s">
        <v>222</v>
      </c>
      <c r="E25" s="332" t="s">
        <v>248</v>
      </c>
      <c r="F25" s="332" t="s">
        <v>231</v>
      </c>
      <c r="G25" s="317">
        <f>'Saisie Note'!G28</f>
        <v>8</v>
      </c>
      <c r="H25" s="318">
        <f>'Saisie Note'!H28</f>
        <v>0</v>
      </c>
      <c r="I25" s="319">
        <f>'Saisie Note'!I28</f>
        <v>7.5</v>
      </c>
      <c r="J25" s="320">
        <f>'Saisie Note'!J28</f>
        <v>0</v>
      </c>
      <c r="K25" s="321">
        <f>'Saisie Note'!K28</f>
        <v>7.75</v>
      </c>
      <c r="L25" s="322">
        <f>'Saisie Note'!L28</f>
        <v>0</v>
      </c>
      <c r="M25" s="319">
        <f>'Saisie Note'!M28</f>
        <v>5</v>
      </c>
      <c r="N25" s="318">
        <f>'Saisie Note'!N28</f>
        <v>0</v>
      </c>
      <c r="O25" s="319">
        <f>'Saisie Note'!O28</f>
        <v>12</v>
      </c>
      <c r="P25" s="320">
        <f>'Saisie Note'!P28</f>
        <v>6</v>
      </c>
      <c r="Q25" s="321">
        <f>'Saisie Note'!Q28</f>
        <v>8.5</v>
      </c>
      <c r="R25" s="322">
        <f>'Saisie Note'!R28</f>
        <v>6</v>
      </c>
      <c r="S25" s="319">
        <f>'Saisie Note'!S28</f>
        <v>14</v>
      </c>
      <c r="T25" s="320">
        <f>'Saisie Note'!T28</f>
        <v>3</v>
      </c>
      <c r="U25" s="321">
        <f>'Saisie Note'!U28</f>
        <v>14</v>
      </c>
      <c r="V25" s="323">
        <f>'Saisie Note'!V28</f>
        <v>3</v>
      </c>
      <c r="W25" s="319">
        <f>'Saisie Note'!W28</f>
        <v>2</v>
      </c>
      <c r="X25" s="320">
        <f>'Saisie Note'!X28</f>
        <v>0</v>
      </c>
      <c r="Y25" s="321">
        <f>'Saisie Note'!Y28</f>
        <v>2</v>
      </c>
      <c r="Z25" s="324">
        <f>'Saisie Note'!Z28</f>
        <v>0</v>
      </c>
      <c r="AA25" s="325">
        <f>'Saisie Note'!AA28</f>
        <v>8.0909090909090917</v>
      </c>
      <c r="AB25" s="326">
        <f>'Saisie Note'!AB28</f>
        <v>9</v>
      </c>
      <c r="AC25" s="313" t="str">
        <f>'Saisie Note'!AC28</f>
        <v>Rattrapage</v>
      </c>
      <c r="AD25" s="328">
        <f>'Saisie Note'!AE28</f>
        <v>0</v>
      </c>
      <c r="AE25" s="318">
        <f>'Saisie Note'!AF28</f>
        <v>0</v>
      </c>
      <c r="AF25" s="329">
        <f>'Saisie Note'!AG28</f>
        <v>0</v>
      </c>
      <c r="AG25" s="318">
        <f>'Saisie Note'!AH28</f>
        <v>0</v>
      </c>
      <c r="AH25" s="330">
        <f>'Saisie Note'!AI28</f>
        <v>0</v>
      </c>
      <c r="AI25" s="39">
        <f>'Saisie Note'!AJ28</f>
        <v>0</v>
      </c>
      <c r="AJ25" s="269">
        <f>'Saisie Note'!AK28</f>
        <v>9</v>
      </c>
      <c r="AK25" s="270" t="str">
        <f>'Saisie Note'!AL28</f>
        <v>Rattrapage</v>
      </c>
    </row>
    <row r="26" spans="1:37" s="2" customFormat="1" ht="17.25">
      <c r="A26" s="8"/>
    </row>
    <row r="27" spans="1:37" s="2" customFormat="1" ht="17.25">
      <c r="A27" s="8"/>
      <c r="F27" s="8"/>
      <c r="W27" s="4" t="s">
        <v>254</v>
      </c>
      <c r="X27" s="4"/>
      <c r="Y27" s="266"/>
      <c r="Z27" s="266"/>
      <c r="AA27" s="335"/>
      <c r="AB27" s="335"/>
      <c r="AC27" s="335"/>
    </row>
    <row r="28" spans="1:37" s="2" customFormat="1" ht="17.25">
      <c r="A28" s="8"/>
      <c r="F28" s="8"/>
      <c r="W28" s="4" t="s">
        <v>253</v>
      </c>
      <c r="X28" s="4"/>
      <c r="Y28" s="351">
        <f ca="1">NOW()</f>
        <v>41697.558496064812</v>
      </c>
      <c r="Z28" s="351"/>
      <c r="AA28" s="351"/>
      <c r="AB28" s="4"/>
      <c r="AC28" s="4"/>
    </row>
  </sheetData>
  <mergeCells count="9">
    <mergeCell ref="Y28:AA28"/>
    <mergeCell ref="AD10:AH11"/>
    <mergeCell ref="A5:D5"/>
    <mergeCell ref="W11:Y11"/>
    <mergeCell ref="G10:Y10"/>
    <mergeCell ref="S11:V11"/>
    <mergeCell ref="G11:L11"/>
    <mergeCell ref="M11:R11"/>
    <mergeCell ref="G8:AD8"/>
  </mergeCells>
  <printOptions horizontalCentered="1"/>
  <pageMargins left="0.19685039370078741" right="0.19685039370078741" top="0.33" bottom="0.23" header="0.22" footer="0.31496062992125984"/>
  <pageSetup paperSize="9" scale="6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6"/>
  <sheetViews>
    <sheetView view="pageBreakPreview" topLeftCell="B13" zoomScaleNormal="100" zoomScaleSheetLayoutView="100" workbookViewId="0">
      <selection activeCell="E13" sqref="E13:G25"/>
    </sheetView>
  </sheetViews>
  <sheetFormatPr baseColWidth="10" defaultRowHeight="15"/>
  <cols>
    <col min="1" max="1" width="0.5703125" style="2" hidden="1" customWidth="1"/>
    <col min="2" max="2" width="1.85546875" style="2" customWidth="1"/>
    <col min="3" max="4" width="11.42578125" style="2"/>
    <col min="5" max="5" width="13.28515625" style="2" bestFit="1" customWidth="1"/>
    <col min="6" max="8" width="11.42578125" style="2"/>
    <col min="9" max="9" width="19.5703125" style="2" bestFit="1" customWidth="1"/>
    <col min="10" max="10" width="11.42578125" style="2"/>
    <col min="11" max="11" width="16.7109375" style="2" customWidth="1"/>
    <col min="12" max="256" width="11.42578125" style="2"/>
    <col min="257" max="257" width="0" style="2" hidden="1" customWidth="1"/>
    <col min="258" max="258" width="1.85546875" style="2" customWidth="1"/>
    <col min="259" max="264" width="11.42578125" style="2"/>
    <col min="265" max="265" width="19.5703125" style="2" bestFit="1" customWidth="1"/>
    <col min="266" max="266" width="11.42578125" style="2"/>
    <col min="267" max="267" width="16.7109375" style="2" customWidth="1"/>
    <col min="268" max="512" width="11.42578125" style="2"/>
    <col min="513" max="513" width="0" style="2" hidden="1" customWidth="1"/>
    <col min="514" max="514" width="1.85546875" style="2" customWidth="1"/>
    <col min="515" max="520" width="11.42578125" style="2"/>
    <col min="521" max="521" width="19.5703125" style="2" bestFit="1" customWidth="1"/>
    <col min="522" max="522" width="11.42578125" style="2"/>
    <col min="523" max="523" width="16.7109375" style="2" customWidth="1"/>
    <col min="524" max="768" width="11.42578125" style="2"/>
    <col min="769" max="769" width="0" style="2" hidden="1" customWidth="1"/>
    <col min="770" max="770" width="1.85546875" style="2" customWidth="1"/>
    <col min="771" max="776" width="11.42578125" style="2"/>
    <col min="777" max="777" width="19.5703125" style="2" bestFit="1" customWidth="1"/>
    <col min="778" max="778" width="11.42578125" style="2"/>
    <col min="779" max="779" width="16.7109375" style="2" customWidth="1"/>
    <col min="780" max="1024" width="11.42578125" style="2"/>
    <col min="1025" max="1025" width="0" style="2" hidden="1" customWidth="1"/>
    <col min="1026" max="1026" width="1.85546875" style="2" customWidth="1"/>
    <col min="1027" max="1032" width="11.42578125" style="2"/>
    <col min="1033" max="1033" width="19.5703125" style="2" bestFit="1" customWidth="1"/>
    <col min="1034" max="1034" width="11.42578125" style="2"/>
    <col min="1035" max="1035" width="16.7109375" style="2" customWidth="1"/>
    <col min="1036" max="1280" width="11.42578125" style="2"/>
    <col min="1281" max="1281" width="0" style="2" hidden="1" customWidth="1"/>
    <col min="1282" max="1282" width="1.85546875" style="2" customWidth="1"/>
    <col min="1283" max="1288" width="11.42578125" style="2"/>
    <col min="1289" max="1289" width="19.5703125" style="2" bestFit="1" customWidth="1"/>
    <col min="1290" max="1290" width="11.42578125" style="2"/>
    <col min="1291" max="1291" width="16.7109375" style="2" customWidth="1"/>
    <col min="1292" max="1536" width="11.42578125" style="2"/>
    <col min="1537" max="1537" width="0" style="2" hidden="1" customWidth="1"/>
    <col min="1538" max="1538" width="1.85546875" style="2" customWidth="1"/>
    <col min="1539" max="1544" width="11.42578125" style="2"/>
    <col min="1545" max="1545" width="19.5703125" style="2" bestFit="1" customWidth="1"/>
    <col min="1546" max="1546" width="11.42578125" style="2"/>
    <col min="1547" max="1547" width="16.7109375" style="2" customWidth="1"/>
    <col min="1548" max="1792" width="11.42578125" style="2"/>
    <col min="1793" max="1793" width="0" style="2" hidden="1" customWidth="1"/>
    <col min="1794" max="1794" width="1.85546875" style="2" customWidth="1"/>
    <col min="1795" max="1800" width="11.42578125" style="2"/>
    <col min="1801" max="1801" width="19.5703125" style="2" bestFit="1" customWidth="1"/>
    <col min="1802" max="1802" width="11.42578125" style="2"/>
    <col min="1803" max="1803" width="16.7109375" style="2" customWidth="1"/>
    <col min="1804" max="2048" width="11.42578125" style="2"/>
    <col min="2049" max="2049" width="0" style="2" hidden="1" customWidth="1"/>
    <col min="2050" max="2050" width="1.85546875" style="2" customWidth="1"/>
    <col min="2051" max="2056" width="11.42578125" style="2"/>
    <col min="2057" max="2057" width="19.5703125" style="2" bestFit="1" customWidth="1"/>
    <col min="2058" max="2058" width="11.42578125" style="2"/>
    <col min="2059" max="2059" width="16.7109375" style="2" customWidth="1"/>
    <col min="2060" max="2304" width="11.42578125" style="2"/>
    <col min="2305" max="2305" width="0" style="2" hidden="1" customWidth="1"/>
    <col min="2306" max="2306" width="1.85546875" style="2" customWidth="1"/>
    <col min="2307" max="2312" width="11.42578125" style="2"/>
    <col min="2313" max="2313" width="19.5703125" style="2" bestFit="1" customWidth="1"/>
    <col min="2314" max="2314" width="11.42578125" style="2"/>
    <col min="2315" max="2315" width="16.7109375" style="2" customWidth="1"/>
    <col min="2316" max="2560" width="11.42578125" style="2"/>
    <col min="2561" max="2561" width="0" style="2" hidden="1" customWidth="1"/>
    <col min="2562" max="2562" width="1.85546875" style="2" customWidth="1"/>
    <col min="2563" max="2568" width="11.42578125" style="2"/>
    <col min="2569" max="2569" width="19.5703125" style="2" bestFit="1" customWidth="1"/>
    <col min="2570" max="2570" width="11.42578125" style="2"/>
    <col min="2571" max="2571" width="16.7109375" style="2" customWidth="1"/>
    <col min="2572" max="2816" width="11.42578125" style="2"/>
    <col min="2817" max="2817" width="0" style="2" hidden="1" customWidth="1"/>
    <col min="2818" max="2818" width="1.85546875" style="2" customWidth="1"/>
    <col min="2819" max="2824" width="11.42578125" style="2"/>
    <col min="2825" max="2825" width="19.5703125" style="2" bestFit="1" customWidth="1"/>
    <col min="2826" max="2826" width="11.42578125" style="2"/>
    <col min="2827" max="2827" width="16.7109375" style="2" customWidth="1"/>
    <col min="2828" max="3072" width="11.42578125" style="2"/>
    <col min="3073" max="3073" width="0" style="2" hidden="1" customWidth="1"/>
    <col min="3074" max="3074" width="1.85546875" style="2" customWidth="1"/>
    <col min="3075" max="3080" width="11.42578125" style="2"/>
    <col min="3081" max="3081" width="19.5703125" style="2" bestFit="1" customWidth="1"/>
    <col min="3082" max="3082" width="11.42578125" style="2"/>
    <col min="3083" max="3083" width="16.7109375" style="2" customWidth="1"/>
    <col min="3084" max="3328" width="11.42578125" style="2"/>
    <col min="3329" max="3329" width="0" style="2" hidden="1" customWidth="1"/>
    <col min="3330" max="3330" width="1.85546875" style="2" customWidth="1"/>
    <col min="3331" max="3336" width="11.42578125" style="2"/>
    <col min="3337" max="3337" width="19.5703125" style="2" bestFit="1" customWidth="1"/>
    <col min="3338" max="3338" width="11.42578125" style="2"/>
    <col min="3339" max="3339" width="16.7109375" style="2" customWidth="1"/>
    <col min="3340" max="3584" width="11.42578125" style="2"/>
    <col min="3585" max="3585" width="0" style="2" hidden="1" customWidth="1"/>
    <col min="3586" max="3586" width="1.85546875" style="2" customWidth="1"/>
    <col min="3587" max="3592" width="11.42578125" style="2"/>
    <col min="3593" max="3593" width="19.5703125" style="2" bestFit="1" customWidth="1"/>
    <col min="3594" max="3594" width="11.42578125" style="2"/>
    <col min="3595" max="3595" width="16.7109375" style="2" customWidth="1"/>
    <col min="3596" max="3840" width="11.42578125" style="2"/>
    <col min="3841" max="3841" width="0" style="2" hidden="1" customWidth="1"/>
    <col min="3842" max="3842" width="1.85546875" style="2" customWidth="1"/>
    <col min="3843" max="3848" width="11.42578125" style="2"/>
    <col min="3849" max="3849" width="19.5703125" style="2" bestFit="1" customWidth="1"/>
    <col min="3850" max="3850" width="11.42578125" style="2"/>
    <col min="3851" max="3851" width="16.7109375" style="2" customWidth="1"/>
    <col min="3852" max="4096" width="11.42578125" style="2"/>
    <col min="4097" max="4097" width="0" style="2" hidden="1" customWidth="1"/>
    <col min="4098" max="4098" width="1.85546875" style="2" customWidth="1"/>
    <col min="4099" max="4104" width="11.42578125" style="2"/>
    <col min="4105" max="4105" width="19.5703125" style="2" bestFit="1" customWidth="1"/>
    <col min="4106" max="4106" width="11.42578125" style="2"/>
    <col min="4107" max="4107" width="16.7109375" style="2" customWidth="1"/>
    <col min="4108" max="4352" width="11.42578125" style="2"/>
    <col min="4353" max="4353" width="0" style="2" hidden="1" customWidth="1"/>
    <col min="4354" max="4354" width="1.85546875" style="2" customWidth="1"/>
    <col min="4355" max="4360" width="11.42578125" style="2"/>
    <col min="4361" max="4361" width="19.5703125" style="2" bestFit="1" customWidth="1"/>
    <col min="4362" max="4362" width="11.42578125" style="2"/>
    <col min="4363" max="4363" width="16.7109375" style="2" customWidth="1"/>
    <col min="4364" max="4608" width="11.42578125" style="2"/>
    <col min="4609" max="4609" width="0" style="2" hidden="1" customWidth="1"/>
    <col min="4610" max="4610" width="1.85546875" style="2" customWidth="1"/>
    <col min="4611" max="4616" width="11.42578125" style="2"/>
    <col min="4617" max="4617" width="19.5703125" style="2" bestFit="1" customWidth="1"/>
    <col min="4618" max="4618" width="11.42578125" style="2"/>
    <col min="4619" max="4619" width="16.7109375" style="2" customWidth="1"/>
    <col min="4620" max="4864" width="11.42578125" style="2"/>
    <col min="4865" max="4865" width="0" style="2" hidden="1" customWidth="1"/>
    <col min="4866" max="4866" width="1.85546875" style="2" customWidth="1"/>
    <col min="4867" max="4872" width="11.42578125" style="2"/>
    <col min="4873" max="4873" width="19.5703125" style="2" bestFit="1" customWidth="1"/>
    <col min="4874" max="4874" width="11.42578125" style="2"/>
    <col min="4875" max="4875" width="16.7109375" style="2" customWidth="1"/>
    <col min="4876" max="5120" width="11.42578125" style="2"/>
    <col min="5121" max="5121" width="0" style="2" hidden="1" customWidth="1"/>
    <col min="5122" max="5122" width="1.85546875" style="2" customWidth="1"/>
    <col min="5123" max="5128" width="11.42578125" style="2"/>
    <col min="5129" max="5129" width="19.5703125" style="2" bestFit="1" customWidth="1"/>
    <col min="5130" max="5130" width="11.42578125" style="2"/>
    <col min="5131" max="5131" width="16.7109375" style="2" customWidth="1"/>
    <col min="5132" max="5376" width="11.42578125" style="2"/>
    <col min="5377" max="5377" width="0" style="2" hidden="1" customWidth="1"/>
    <col min="5378" max="5378" width="1.85546875" style="2" customWidth="1"/>
    <col min="5379" max="5384" width="11.42578125" style="2"/>
    <col min="5385" max="5385" width="19.5703125" style="2" bestFit="1" customWidth="1"/>
    <col min="5386" max="5386" width="11.42578125" style="2"/>
    <col min="5387" max="5387" width="16.7109375" style="2" customWidth="1"/>
    <col min="5388" max="5632" width="11.42578125" style="2"/>
    <col min="5633" max="5633" width="0" style="2" hidden="1" customWidth="1"/>
    <col min="5634" max="5634" width="1.85546875" style="2" customWidth="1"/>
    <col min="5635" max="5640" width="11.42578125" style="2"/>
    <col min="5641" max="5641" width="19.5703125" style="2" bestFit="1" customWidth="1"/>
    <col min="5642" max="5642" width="11.42578125" style="2"/>
    <col min="5643" max="5643" width="16.7109375" style="2" customWidth="1"/>
    <col min="5644" max="5888" width="11.42578125" style="2"/>
    <col min="5889" max="5889" width="0" style="2" hidden="1" customWidth="1"/>
    <col min="5890" max="5890" width="1.85546875" style="2" customWidth="1"/>
    <col min="5891" max="5896" width="11.42578125" style="2"/>
    <col min="5897" max="5897" width="19.5703125" style="2" bestFit="1" customWidth="1"/>
    <col min="5898" max="5898" width="11.42578125" style="2"/>
    <col min="5899" max="5899" width="16.7109375" style="2" customWidth="1"/>
    <col min="5900" max="6144" width="11.42578125" style="2"/>
    <col min="6145" max="6145" width="0" style="2" hidden="1" customWidth="1"/>
    <col min="6146" max="6146" width="1.85546875" style="2" customWidth="1"/>
    <col min="6147" max="6152" width="11.42578125" style="2"/>
    <col min="6153" max="6153" width="19.5703125" style="2" bestFit="1" customWidth="1"/>
    <col min="6154" max="6154" width="11.42578125" style="2"/>
    <col min="6155" max="6155" width="16.7109375" style="2" customWidth="1"/>
    <col min="6156" max="6400" width="11.42578125" style="2"/>
    <col min="6401" max="6401" width="0" style="2" hidden="1" customWidth="1"/>
    <col min="6402" max="6402" width="1.85546875" style="2" customWidth="1"/>
    <col min="6403" max="6408" width="11.42578125" style="2"/>
    <col min="6409" max="6409" width="19.5703125" style="2" bestFit="1" customWidth="1"/>
    <col min="6410" max="6410" width="11.42578125" style="2"/>
    <col min="6411" max="6411" width="16.7109375" style="2" customWidth="1"/>
    <col min="6412" max="6656" width="11.42578125" style="2"/>
    <col min="6657" max="6657" width="0" style="2" hidden="1" customWidth="1"/>
    <col min="6658" max="6658" width="1.85546875" style="2" customWidth="1"/>
    <col min="6659" max="6664" width="11.42578125" style="2"/>
    <col min="6665" max="6665" width="19.5703125" style="2" bestFit="1" customWidth="1"/>
    <col min="6666" max="6666" width="11.42578125" style="2"/>
    <col min="6667" max="6667" width="16.7109375" style="2" customWidth="1"/>
    <col min="6668" max="6912" width="11.42578125" style="2"/>
    <col min="6913" max="6913" width="0" style="2" hidden="1" customWidth="1"/>
    <col min="6914" max="6914" width="1.85546875" style="2" customWidth="1"/>
    <col min="6915" max="6920" width="11.42578125" style="2"/>
    <col min="6921" max="6921" width="19.5703125" style="2" bestFit="1" customWidth="1"/>
    <col min="6922" max="6922" width="11.42578125" style="2"/>
    <col min="6923" max="6923" width="16.7109375" style="2" customWidth="1"/>
    <col min="6924" max="7168" width="11.42578125" style="2"/>
    <col min="7169" max="7169" width="0" style="2" hidden="1" customWidth="1"/>
    <col min="7170" max="7170" width="1.85546875" style="2" customWidth="1"/>
    <col min="7171" max="7176" width="11.42578125" style="2"/>
    <col min="7177" max="7177" width="19.5703125" style="2" bestFit="1" customWidth="1"/>
    <col min="7178" max="7178" width="11.42578125" style="2"/>
    <col min="7179" max="7179" width="16.7109375" style="2" customWidth="1"/>
    <col min="7180" max="7424" width="11.42578125" style="2"/>
    <col min="7425" max="7425" width="0" style="2" hidden="1" customWidth="1"/>
    <col min="7426" max="7426" width="1.85546875" style="2" customWidth="1"/>
    <col min="7427" max="7432" width="11.42578125" style="2"/>
    <col min="7433" max="7433" width="19.5703125" style="2" bestFit="1" customWidth="1"/>
    <col min="7434" max="7434" width="11.42578125" style="2"/>
    <col min="7435" max="7435" width="16.7109375" style="2" customWidth="1"/>
    <col min="7436" max="7680" width="11.42578125" style="2"/>
    <col min="7681" max="7681" width="0" style="2" hidden="1" customWidth="1"/>
    <col min="7682" max="7682" width="1.85546875" style="2" customWidth="1"/>
    <col min="7683" max="7688" width="11.42578125" style="2"/>
    <col min="7689" max="7689" width="19.5703125" style="2" bestFit="1" customWidth="1"/>
    <col min="7690" max="7690" width="11.42578125" style="2"/>
    <col min="7691" max="7691" width="16.7109375" style="2" customWidth="1"/>
    <col min="7692" max="7936" width="11.42578125" style="2"/>
    <col min="7937" max="7937" width="0" style="2" hidden="1" customWidth="1"/>
    <col min="7938" max="7938" width="1.85546875" style="2" customWidth="1"/>
    <col min="7939" max="7944" width="11.42578125" style="2"/>
    <col min="7945" max="7945" width="19.5703125" style="2" bestFit="1" customWidth="1"/>
    <col min="7946" max="7946" width="11.42578125" style="2"/>
    <col min="7947" max="7947" width="16.7109375" style="2" customWidth="1"/>
    <col min="7948" max="8192" width="11.42578125" style="2"/>
    <col min="8193" max="8193" width="0" style="2" hidden="1" customWidth="1"/>
    <col min="8194" max="8194" width="1.85546875" style="2" customWidth="1"/>
    <col min="8195" max="8200" width="11.42578125" style="2"/>
    <col min="8201" max="8201" width="19.5703125" style="2" bestFit="1" customWidth="1"/>
    <col min="8202" max="8202" width="11.42578125" style="2"/>
    <col min="8203" max="8203" width="16.7109375" style="2" customWidth="1"/>
    <col min="8204" max="8448" width="11.42578125" style="2"/>
    <col min="8449" max="8449" width="0" style="2" hidden="1" customWidth="1"/>
    <col min="8450" max="8450" width="1.85546875" style="2" customWidth="1"/>
    <col min="8451" max="8456" width="11.42578125" style="2"/>
    <col min="8457" max="8457" width="19.5703125" style="2" bestFit="1" customWidth="1"/>
    <col min="8458" max="8458" width="11.42578125" style="2"/>
    <col min="8459" max="8459" width="16.7109375" style="2" customWidth="1"/>
    <col min="8460" max="8704" width="11.42578125" style="2"/>
    <col min="8705" max="8705" width="0" style="2" hidden="1" customWidth="1"/>
    <col min="8706" max="8706" width="1.85546875" style="2" customWidth="1"/>
    <col min="8707" max="8712" width="11.42578125" style="2"/>
    <col min="8713" max="8713" width="19.5703125" style="2" bestFit="1" customWidth="1"/>
    <col min="8714" max="8714" width="11.42578125" style="2"/>
    <col min="8715" max="8715" width="16.7109375" style="2" customWidth="1"/>
    <col min="8716" max="8960" width="11.42578125" style="2"/>
    <col min="8961" max="8961" width="0" style="2" hidden="1" customWidth="1"/>
    <col min="8962" max="8962" width="1.85546875" style="2" customWidth="1"/>
    <col min="8963" max="8968" width="11.42578125" style="2"/>
    <col min="8969" max="8969" width="19.5703125" style="2" bestFit="1" customWidth="1"/>
    <col min="8970" max="8970" width="11.42578125" style="2"/>
    <col min="8971" max="8971" width="16.7109375" style="2" customWidth="1"/>
    <col min="8972" max="9216" width="11.42578125" style="2"/>
    <col min="9217" max="9217" width="0" style="2" hidden="1" customWidth="1"/>
    <col min="9218" max="9218" width="1.85546875" style="2" customWidth="1"/>
    <col min="9219" max="9224" width="11.42578125" style="2"/>
    <col min="9225" max="9225" width="19.5703125" style="2" bestFit="1" customWidth="1"/>
    <col min="9226" max="9226" width="11.42578125" style="2"/>
    <col min="9227" max="9227" width="16.7109375" style="2" customWidth="1"/>
    <col min="9228" max="9472" width="11.42578125" style="2"/>
    <col min="9473" max="9473" width="0" style="2" hidden="1" customWidth="1"/>
    <col min="9474" max="9474" width="1.85546875" style="2" customWidth="1"/>
    <col min="9475" max="9480" width="11.42578125" style="2"/>
    <col min="9481" max="9481" width="19.5703125" style="2" bestFit="1" customWidth="1"/>
    <col min="9482" max="9482" width="11.42578125" style="2"/>
    <col min="9483" max="9483" width="16.7109375" style="2" customWidth="1"/>
    <col min="9484" max="9728" width="11.42578125" style="2"/>
    <col min="9729" max="9729" width="0" style="2" hidden="1" customWidth="1"/>
    <col min="9730" max="9730" width="1.85546875" style="2" customWidth="1"/>
    <col min="9731" max="9736" width="11.42578125" style="2"/>
    <col min="9737" max="9737" width="19.5703125" style="2" bestFit="1" customWidth="1"/>
    <col min="9738" max="9738" width="11.42578125" style="2"/>
    <col min="9739" max="9739" width="16.7109375" style="2" customWidth="1"/>
    <col min="9740" max="9984" width="11.42578125" style="2"/>
    <col min="9985" max="9985" width="0" style="2" hidden="1" customWidth="1"/>
    <col min="9986" max="9986" width="1.85546875" style="2" customWidth="1"/>
    <col min="9987" max="9992" width="11.42578125" style="2"/>
    <col min="9993" max="9993" width="19.5703125" style="2" bestFit="1" customWidth="1"/>
    <col min="9994" max="9994" width="11.42578125" style="2"/>
    <col min="9995" max="9995" width="16.7109375" style="2" customWidth="1"/>
    <col min="9996" max="10240" width="11.42578125" style="2"/>
    <col min="10241" max="10241" width="0" style="2" hidden="1" customWidth="1"/>
    <col min="10242" max="10242" width="1.85546875" style="2" customWidth="1"/>
    <col min="10243" max="10248" width="11.42578125" style="2"/>
    <col min="10249" max="10249" width="19.5703125" style="2" bestFit="1" customWidth="1"/>
    <col min="10250" max="10250" width="11.42578125" style="2"/>
    <col min="10251" max="10251" width="16.7109375" style="2" customWidth="1"/>
    <col min="10252" max="10496" width="11.42578125" style="2"/>
    <col min="10497" max="10497" width="0" style="2" hidden="1" customWidth="1"/>
    <col min="10498" max="10498" width="1.85546875" style="2" customWidth="1"/>
    <col min="10499" max="10504" width="11.42578125" style="2"/>
    <col min="10505" max="10505" width="19.5703125" style="2" bestFit="1" customWidth="1"/>
    <col min="10506" max="10506" width="11.42578125" style="2"/>
    <col min="10507" max="10507" width="16.7109375" style="2" customWidth="1"/>
    <col min="10508" max="10752" width="11.42578125" style="2"/>
    <col min="10753" max="10753" width="0" style="2" hidden="1" customWidth="1"/>
    <col min="10754" max="10754" width="1.85546875" style="2" customWidth="1"/>
    <col min="10755" max="10760" width="11.42578125" style="2"/>
    <col min="10761" max="10761" width="19.5703125" style="2" bestFit="1" customWidth="1"/>
    <col min="10762" max="10762" width="11.42578125" style="2"/>
    <col min="10763" max="10763" width="16.7109375" style="2" customWidth="1"/>
    <col min="10764" max="11008" width="11.42578125" style="2"/>
    <col min="11009" max="11009" width="0" style="2" hidden="1" customWidth="1"/>
    <col min="11010" max="11010" width="1.85546875" style="2" customWidth="1"/>
    <col min="11011" max="11016" width="11.42578125" style="2"/>
    <col min="11017" max="11017" width="19.5703125" style="2" bestFit="1" customWidth="1"/>
    <col min="11018" max="11018" width="11.42578125" style="2"/>
    <col min="11019" max="11019" width="16.7109375" style="2" customWidth="1"/>
    <col min="11020" max="11264" width="11.42578125" style="2"/>
    <col min="11265" max="11265" width="0" style="2" hidden="1" customWidth="1"/>
    <col min="11266" max="11266" width="1.85546875" style="2" customWidth="1"/>
    <col min="11267" max="11272" width="11.42578125" style="2"/>
    <col min="11273" max="11273" width="19.5703125" style="2" bestFit="1" customWidth="1"/>
    <col min="11274" max="11274" width="11.42578125" style="2"/>
    <col min="11275" max="11275" width="16.7109375" style="2" customWidth="1"/>
    <col min="11276" max="11520" width="11.42578125" style="2"/>
    <col min="11521" max="11521" width="0" style="2" hidden="1" customWidth="1"/>
    <col min="11522" max="11522" width="1.85546875" style="2" customWidth="1"/>
    <col min="11523" max="11528" width="11.42578125" style="2"/>
    <col min="11529" max="11529" width="19.5703125" style="2" bestFit="1" customWidth="1"/>
    <col min="11530" max="11530" width="11.42578125" style="2"/>
    <col min="11531" max="11531" width="16.7109375" style="2" customWidth="1"/>
    <col min="11532" max="11776" width="11.42578125" style="2"/>
    <col min="11777" max="11777" width="0" style="2" hidden="1" customWidth="1"/>
    <col min="11778" max="11778" width="1.85546875" style="2" customWidth="1"/>
    <col min="11779" max="11784" width="11.42578125" style="2"/>
    <col min="11785" max="11785" width="19.5703125" style="2" bestFit="1" customWidth="1"/>
    <col min="11786" max="11786" width="11.42578125" style="2"/>
    <col min="11787" max="11787" width="16.7109375" style="2" customWidth="1"/>
    <col min="11788" max="12032" width="11.42578125" style="2"/>
    <col min="12033" max="12033" width="0" style="2" hidden="1" customWidth="1"/>
    <col min="12034" max="12034" width="1.85546875" style="2" customWidth="1"/>
    <col min="12035" max="12040" width="11.42578125" style="2"/>
    <col min="12041" max="12041" width="19.5703125" style="2" bestFit="1" customWidth="1"/>
    <col min="12042" max="12042" width="11.42578125" style="2"/>
    <col min="12043" max="12043" width="16.7109375" style="2" customWidth="1"/>
    <col min="12044" max="12288" width="11.42578125" style="2"/>
    <col min="12289" max="12289" width="0" style="2" hidden="1" customWidth="1"/>
    <col min="12290" max="12290" width="1.85546875" style="2" customWidth="1"/>
    <col min="12291" max="12296" width="11.42578125" style="2"/>
    <col min="12297" max="12297" width="19.5703125" style="2" bestFit="1" customWidth="1"/>
    <col min="12298" max="12298" width="11.42578125" style="2"/>
    <col min="12299" max="12299" width="16.7109375" style="2" customWidth="1"/>
    <col min="12300" max="12544" width="11.42578125" style="2"/>
    <col min="12545" max="12545" width="0" style="2" hidden="1" customWidth="1"/>
    <col min="12546" max="12546" width="1.85546875" style="2" customWidth="1"/>
    <col min="12547" max="12552" width="11.42578125" style="2"/>
    <col min="12553" max="12553" width="19.5703125" style="2" bestFit="1" customWidth="1"/>
    <col min="12554" max="12554" width="11.42578125" style="2"/>
    <col min="12555" max="12555" width="16.7109375" style="2" customWidth="1"/>
    <col min="12556" max="12800" width="11.42578125" style="2"/>
    <col min="12801" max="12801" width="0" style="2" hidden="1" customWidth="1"/>
    <col min="12802" max="12802" width="1.85546875" style="2" customWidth="1"/>
    <col min="12803" max="12808" width="11.42578125" style="2"/>
    <col min="12809" max="12809" width="19.5703125" style="2" bestFit="1" customWidth="1"/>
    <col min="12810" max="12810" width="11.42578125" style="2"/>
    <col min="12811" max="12811" width="16.7109375" style="2" customWidth="1"/>
    <col min="12812" max="13056" width="11.42578125" style="2"/>
    <col min="13057" max="13057" width="0" style="2" hidden="1" customWidth="1"/>
    <col min="13058" max="13058" width="1.85546875" style="2" customWidth="1"/>
    <col min="13059" max="13064" width="11.42578125" style="2"/>
    <col min="13065" max="13065" width="19.5703125" style="2" bestFit="1" customWidth="1"/>
    <col min="13066" max="13066" width="11.42578125" style="2"/>
    <col min="13067" max="13067" width="16.7109375" style="2" customWidth="1"/>
    <col min="13068" max="13312" width="11.42578125" style="2"/>
    <col min="13313" max="13313" width="0" style="2" hidden="1" customWidth="1"/>
    <col min="13314" max="13314" width="1.85546875" style="2" customWidth="1"/>
    <col min="13315" max="13320" width="11.42578125" style="2"/>
    <col min="13321" max="13321" width="19.5703125" style="2" bestFit="1" customWidth="1"/>
    <col min="13322" max="13322" width="11.42578125" style="2"/>
    <col min="13323" max="13323" width="16.7109375" style="2" customWidth="1"/>
    <col min="13324" max="13568" width="11.42578125" style="2"/>
    <col min="13569" max="13569" width="0" style="2" hidden="1" customWidth="1"/>
    <col min="13570" max="13570" width="1.85546875" style="2" customWidth="1"/>
    <col min="13571" max="13576" width="11.42578125" style="2"/>
    <col min="13577" max="13577" width="19.5703125" style="2" bestFit="1" customWidth="1"/>
    <col min="13578" max="13578" width="11.42578125" style="2"/>
    <col min="13579" max="13579" width="16.7109375" style="2" customWidth="1"/>
    <col min="13580" max="13824" width="11.42578125" style="2"/>
    <col min="13825" max="13825" width="0" style="2" hidden="1" customWidth="1"/>
    <col min="13826" max="13826" width="1.85546875" style="2" customWidth="1"/>
    <col min="13827" max="13832" width="11.42578125" style="2"/>
    <col min="13833" max="13833" width="19.5703125" style="2" bestFit="1" customWidth="1"/>
    <col min="13834" max="13834" width="11.42578125" style="2"/>
    <col min="13835" max="13835" width="16.7109375" style="2" customWidth="1"/>
    <col min="13836" max="14080" width="11.42578125" style="2"/>
    <col min="14081" max="14081" width="0" style="2" hidden="1" customWidth="1"/>
    <col min="14082" max="14082" width="1.85546875" style="2" customWidth="1"/>
    <col min="14083" max="14088" width="11.42578125" style="2"/>
    <col min="14089" max="14089" width="19.5703125" style="2" bestFit="1" customWidth="1"/>
    <col min="14090" max="14090" width="11.42578125" style="2"/>
    <col min="14091" max="14091" width="16.7109375" style="2" customWidth="1"/>
    <col min="14092" max="14336" width="11.42578125" style="2"/>
    <col min="14337" max="14337" width="0" style="2" hidden="1" customWidth="1"/>
    <col min="14338" max="14338" width="1.85546875" style="2" customWidth="1"/>
    <col min="14339" max="14344" width="11.42578125" style="2"/>
    <col min="14345" max="14345" width="19.5703125" style="2" bestFit="1" customWidth="1"/>
    <col min="14346" max="14346" width="11.42578125" style="2"/>
    <col min="14347" max="14347" width="16.7109375" style="2" customWidth="1"/>
    <col min="14348" max="14592" width="11.42578125" style="2"/>
    <col min="14593" max="14593" width="0" style="2" hidden="1" customWidth="1"/>
    <col min="14594" max="14594" width="1.85546875" style="2" customWidth="1"/>
    <col min="14595" max="14600" width="11.42578125" style="2"/>
    <col min="14601" max="14601" width="19.5703125" style="2" bestFit="1" customWidth="1"/>
    <col min="14602" max="14602" width="11.42578125" style="2"/>
    <col min="14603" max="14603" width="16.7109375" style="2" customWidth="1"/>
    <col min="14604" max="14848" width="11.42578125" style="2"/>
    <col min="14849" max="14849" width="0" style="2" hidden="1" customWidth="1"/>
    <col min="14850" max="14850" width="1.85546875" style="2" customWidth="1"/>
    <col min="14851" max="14856" width="11.42578125" style="2"/>
    <col min="14857" max="14857" width="19.5703125" style="2" bestFit="1" customWidth="1"/>
    <col min="14858" max="14858" width="11.42578125" style="2"/>
    <col min="14859" max="14859" width="16.7109375" style="2" customWidth="1"/>
    <col min="14860" max="15104" width="11.42578125" style="2"/>
    <col min="15105" max="15105" width="0" style="2" hidden="1" customWidth="1"/>
    <col min="15106" max="15106" width="1.85546875" style="2" customWidth="1"/>
    <col min="15107" max="15112" width="11.42578125" style="2"/>
    <col min="15113" max="15113" width="19.5703125" style="2" bestFit="1" customWidth="1"/>
    <col min="15114" max="15114" width="11.42578125" style="2"/>
    <col min="15115" max="15115" width="16.7109375" style="2" customWidth="1"/>
    <col min="15116" max="15360" width="11.42578125" style="2"/>
    <col min="15361" max="15361" width="0" style="2" hidden="1" customWidth="1"/>
    <col min="15362" max="15362" width="1.85546875" style="2" customWidth="1"/>
    <col min="15363" max="15368" width="11.42578125" style="2"/>
    <col min="15369" max="15369" width="19.5703125" style="2" bestFit="1" customWidth="1"/>
    <col min="15370" max="15370" width="11.42578125" style="2"/>
    <col min="15371" max="15371" width="16.7109375" style="2" customWidth="1"/>
    <col min="15372" max="15616" width="11.42578125" style="2"/>
    <col min="15617" max="15617" width="0" style="2" hidden="1" customWidth="1"/>
    <col min="15618" max="15618" width="1.85546875" style="2" customWidth="1"/>
    <col min="15619" max="15624" width="11.42578125" style="2"/>
    <col min="15625" max="15625" width="19.5703125" style="2" bestFit="1" customWidth="1"/>
    <col min="15626" max="15626" width="11.42578125" style="2"/>
    <col min="15627" max="15627" width="16.7109375" style="2" customWidth="1"/>
    <col min="15628" max="15872" width="11.42578125" style="2"/>
    <col min="15873" max="15873" width="0" style="2" hidden="1" customWidth="1"/>
    <col min="15874" max="15874" width="1.85546875" style="2" customWidth="1"/>
    <col min="15875" max="15880" width="11.42578125" style="2"/>
    <col min="15881" max="15881" width="19.5703125" style="2" bestFit="1" customWidth="1"/>
    <col min="15882" max="15882" width="11.42578125" style="2"/>
    <col min="15883" max="15883" width="16.7109375" style="2" customWidth="1"/>
    <col min="15884" max="16128" width="11.42578125" style="2"/>
    <col min="16129" max="16129" width="0" style="2" hidden="1" customWidth="1"/>
    <col min="16130" max="16130" width="1.85546875" style="2" customWidth="1"/>
    <col min="16131" max="16136" width="11.42578125" style="2"/>
    <col min="16137" max="16137" width="19.5703125" style="2" bestFit="1" customWidth="1"/>
    <col min="16138" max="16138" width="11.42578125" style="2"/>
    <col min="16139" max="16139" width="16.7109375" style="2" customWidth="1"/>
    <col min="16140" max="16384" width="11.42578125" style="2"/>
  </cols>
  <sheetData>
    <row r="1" spans="2:11" ht="18.75">
      <c r="B1" s="370" t="s">
        <v>57</v>
      </c>
      <c r="C1" s="370"/>
      <c r="D1" s="370"/>
      <c r="E1" s="370"/>
      <c r="F1" s="370"/>
      <c r="G1" s="370"/>
      <c r="H1" s="370"/>
      <c r="I1" s="370"/>
      <c r="J1" s="370"/>
    </row>
    <row r="2" spans="2:11" ht="18.75">
      <c r="B2" s="66" t="s">
        <v>58</v>
      </c>
      <c r="C2" s="67"/>
      <c r="D2" s="66"/>
      <c r="E2" s="66"/>
      <c r="F2" s="66"/>
      <c r="G2" s="66"/>
      <c r="H2" s="66"/>
      <c r="I2" s="67"/>
      <c r="J2" s="67"/>
    </row>
    <row r="3" spans="2:11" ht="18.75">
      <c r="B3" s="370" t="s">
        <v>59</v>
      </c>
      <c r="C3" s="370"/>
      <c r="D3" s="370"/>
      <c r="E3" s="370"/>
      <c r="F3" s="370"/>
      <c r="G3" s="370"/>
      <c r="H3" s="370"/>
      <c r="I3" s="370"/>
      <c r="J3" s="370"/>
    </row>
    <row r="4" spans="2:11" ht="18.75">
      <c r="B4" s="66" t="s">
        <v>60</v>
      </c>
      <c r="C4" s="67"/>
      <c r="D4" s="66"/>
      <c r="E4" s="66"/>
      <c r="F4" s="66"/>
      <c r="G4" s="66"/>
      <c r="H4" s="66"/>
      <c r="I4" s="67"/>
      <c r="J4" s="67"/>
    </row>
    <row r="5" spans="2:11" ht="18.75">
      <c r="B5" s="370"/>
      <c r="C5" s="370"/>
      <c r="D5" s="370"/>
      <c r="E5" s="370"/>
      <c r="F5" s="370"/>
      <c r="G5" s="370"/>
      <c r="H5" s="370"/>
      <c r="I5" s="370"/>
      <c r="J5" s="370"/>
    </row>
    <row r="6" spans="2:11" ht="18.75">
      <c r="B6" s="66" t="s">
        <v>152</v>
      </c>
      <c r="C6" s="67"/>
      <c r="D6" s="66"/>
      <c r="E6" s="66"/>
      <c r="F6" s="66"/>
      <c r="G6" s="66"/>
      <c r="H6" s="66"/>
      <c r="I6" s="67"/>
      <c r="J6" s="67"/>
    </row>
    <row r="7" spans="2:11">
      <c r="B7" s="68"/>
      <c r="C7" s="68"/>
      <c r="D7" s="69"/>
      <c r="E7" s="69"/>
      <c r="F7" s="69"/>
      <c r="G7" s="69"/>
      <c r="H7" s="69"/>
      <c r="I7" s="68"/>
      <c r="J7" s="68"/>
    </row>
    <row r="8" spans="2:11">
      <c r="B8" s="68"/>
      <c r="C8" s="68"/>
      <c r="D8" s="68"/>
      <c r="E8" s="68"/>
      <c r="F8" s="68"/>
      <c r="G8" s="68"/>
      <c r="H8" s="68"/>
      <c r="I8" s="68"/>
      <c r="J8" s="68"/>
    </row>
    <row r="9" spans="2:11" ht="16.5">
      <c r="B9" s="70" t="s">
        <v>153</v>
      </c>
      <c r="D9" s="68"/>
      <c r="E9" s="68"/>
      <c r="F9" s="68"/>
      <c r="G9" s="68"/>
      <c r="H9" s="68"/>
      <c r="I9" s="68"/>
      <c r="J9" s="68"/>
    </row>
    <row r="10" spans="2:11" ht="16.5">
      <c r="B10" s="70" t="s">
        <v>154</v>
      </c>
      <c r="D10" s="71"/>
      <c r="E10" s="71"/>
      <c r="F10" s="68"/>
      <c r="G10" s="68"/>
      <c r="H10" s="68"/>
      <c r="I10" s="68"/>
      <c r="J10" s="68"/>
    </row>
    <row r="11" spans="2:11" ht="16.5">
      <c r="B11" s="68"/>
      <c r="D11" s="71"/>
      <c r="E11" s="71"/>
      <c r="F11" s="68"/>
      <c r="G11" s="68"/>
      <c r="H11" s="68"/>
      <c r="I11" s="68"/>
      <c r="J11" s="68"/>
    </row>
    <row r="12" spans="2:11">
      <c r="B12" s="68"/>
      <c r="C12" s="68"/>
      <c r="D12" s="68"/>
      <c r="E12" s="68"/>
      <c r="F12" s="68"/>
      <c r="G12" s="68"/>
      <c r="H12" s="68"/>
      <c r="I12" s="68"/>
      <c r="J12" s="68"/>
    </row>
    <row r="13" spans="2:11" ht="27.75" thickBot="1">
      <c r="B13" s="72"/>
      <c r="C13" s="73"/>
      <c r="D13" s="74"/>
      <c r="E13" s="74"/>
      <c r="F13" s="73"/>
      <c r="G13" s="72"/>
      <c r="H13" s="72"/>
      <c r="I13" s="75"/>
      <c r="J13" s="74"/>
    </row>
    <row r="14" spans="2:11" ht="18" thickTop="1" thickBot="1">
      <c r="B14" s="68"/>
      <c r="C14" s="68"/>
      <c r="D14" s="68"/>
      <c r="E14" s="68"/>
      <c r="F14" s="68"/>
      <c r="G14" s="68"/>
      <c r="H14" s="68"/>
      <c r="I14" s="68"/>
      <c r="J14" s="68"/>
      <c r="K14" s="76">
        <v>14</v>
      </c>
    </row>
    <row r="15" spans="2:11" ht="15.75" thickTop="1">
      <c r="B15" s="68"/>
      <c r="C15" s="68"/>
      <c r="D15" s="68"/>
      <c r="E15" s="68"/>
      <c r="F15" s="68"/>
      <c r="G15" s="68"/>
      <c r="H15" s="68"/>
      <c r="I15" s="68"/>
      <c r="J15" s="68"/>
    </row>
    <row r="16" spans="2:11" ht="23.25">
      <c r="B16" s="71"/>
      <c r="C16" s="71" t="s">
        <v>155</v>
      </c>
      <c r="D16" s="71"/>
      <c r="E16" s="71"/>
      <c r="F16" s="71"/>
      <c r="G16" s="71"/>
      <c r="H16" s="71"/>
      <c r="I16" s="71"/>
      <c r="J16" s="71"/>
    </row>
    <row r="17" spans="2:10" ht="16.5">
      <c r="B17" s="71"/>
      <c r="C17" s="71" t="s">
        <v>249</v>
      </c>
      <c r="D17" s="71"/>
      <c r="E17" s="71"/>
      <c r="F17" s="71"/>
      <c r="G17" s="71"/>
      <c r="H17" s="71"/>
      <c r="I17" s="71"/>
      <c r="J17" s="71"/>
    </row>
    <row r="18" spans="2:10" ht="16.5">
      <c r="B18" s="71"/>
      <c r="C18" s="71" t="s">
        <v>61</v>
      </c>
      <c r="D18" s="71"/>
      <c r="E18" s="71"/>
      <c r="F18" s="71"/>
      <c r="G18" s="71"/>
      <c r="H18" s="71"/>
      <c r="I18" s="71"/>
    </row>
    <row r="19" spans="2:10" ht="16.5">
      <c r="B19" s="71"/>
      <c r="C19" s="71"/>
      <c r="D19" s="71"/>
      <c r="E19" s="71"/>
      <c r="F19" s="71"/>
      <c r="G19" s="71"/>
      <c r="H19" s="71"/>
      <c r="I19" s="71"/>
      <c r="J19" s="77"/>
    </row>
    <row r="20" spans="2:10" ht="16.5">
      <c r="B20" s="71"/>
      <c r="C20" s="70" t="s">
        <v>62</v>
      </c>
      <c r="D20" s="71" t="str">
        <f>LOOKUP(K14,'P.V  Juin'!A13:A25,'P.V  Juin'!C12:C24)</f>
        <v>SOUIGA</v>
      </c>
      <c r="F20" s="70"/>
      <c r="G20" s="70" t="s">
        <v>21</v>
      </c>
      <c r="H20" s="71" t="str">
        <f>LOOKUP(K14,'P.V  Juin'!A13:A25,'P.V  Juin'!D12:D24)</f>
        <v>Rachida</v>
      </c>
      <c r="I20" s="71"/>
      <c r="J20" s="71"/>
    </row>
    <row r="21" spans="2:10" ht="16.5">
      <c r="B21" s="71"/>
      <c r="C21" s="70"/>
      <c r="D21" s="70"/>
      <c r="E21" s="70"/>
      <c r="F21" s="70"/>
      <c r="G21" s="70"/>
      <c r="H21" s="71"/>
      <c r="I21" s="71"/>
      <c r="J21" s="71"/>
    </row>
    <row r="22" spans="2:10" ht="16.5">
      <c r="B22" s="71"/>
      <c r="C22" s="70" t="s">
        <v>63</v>
      </c>
      <c r="D22" s="71" t="str">
        <f>LOOKUP(K14,'P.V  Juin'!A13:A25,'P.V  Juin'!E12:E24)</f>
        <v>12/01/1987</v>
      </c>
      <c r="E22" s="71"/>
      <c r="G22" s="255" t="s">
        <v>64</v>
      </c>
      <c r="H22" s="71" t="str">
        <f>LOOKUP(K14,'P.V  Juin'!A13:A25,'P.V  Juin'!F12:F24)</f>
        <v>Sidi aich</v>
      </c>
      <c r="I22" s="71"/>
      <c r="J22" s="71"/>
    </row>
    <row r="23" spans="2:10" ht="16.5">
      <c r="B23" s="71"/>
      <c r="C23" s="70"/>
      <c r="D23" s="70"/>
      <c r="E23" s="70"/>
      <c r="F23" s="70"/>
      <c r="G23" s="70"/>
      <c r="H23" s="71"/>
      <c r="I23" s="71"/>
      <c r="J23" s="71"/>
    </row>
    <row r="24" spans="2:10" ht="16.5">
      <c r="B24" s="71"/>
      <c r="C24" s="71" t="s">
        <v>183</v>
      </c>
      <c r="D24" s="71"/>
      <c r="E24" s="71"/>
      <c r="F24" s="71"/>
      <c r="G24" s="71"/>
      <c r="H24" s="71"/>
      <c r="I24" s="71"/>
      <c r="J24" s="71"/>
    </row>
    <row r="25" spans="2:10" ht="16.5">
      <c r="B25" s="71"/>
      <c r="C25" s="71"/>
      <c r="D25" s="71"/>
      <c r="E25" s="71"/>
      <c r="F25" s="71"/>
      <c r="G25" s="71"/>
      <c r="H25" s="71"/>
      <c r="I25" s="71"/>
      <c r="J25" s="71"/>
    </row>
    <row r="26" spans="2:10" ht="16.5">
      <c r="B26" s="70" t="s">
        <v>65</v>
      </c>
      <c r="D26" s="272" t="s">
        <v>182</v>
      </c>
      <c r="F26" s="71"/>
      <c r="G26" s="71"/>
      <c r="H26" s="71"/>
      <c r="I26" s="71"/>
      <c r="J26" s="71"/>
    </row>
    <row r="27" spans="2:10" ht="16.5">
      <c r="B27" s="70" t="s">
        <v>66</v>
      </c>
      <c r="D27" s="272" t="s">
        <v>181</v>
      </c>
      <c r="F27" s="71"/>
      <c r="G27" s="71"/>
      <c r="H27" s="71"/>
      <c r="I27" s="71"/>
      <c r="J27" s="71"/>
    </row>
    <row r="28" spans="2:10" ht="16.5">
      <c r="B28" s="70" t="s">
        <v>180</v>
      </c>
      <c r="C28" s="271"/>
      <c r="D28" s="272" t="s">
        <v>160</v>
      </c>
      <c r="F28" s="71"/>
      <c r="G28" s="71"/>
      <c r="H28" s="71"/>
      <c r="I28" s="71"/>
      <c r="J28" s="71"/>
    </row>
    <row r="29" spans="2:10" ht="16.5">
      <c r="B29" s="70" t="s">
        <v>179</v>
      </c>
      <c r="D29" s="71"/>
      <c r="E29" s="273"/>
      <c r="F29" s="71"/>
      <c r="G29" s="71"/>
      <c r="H29" s="71"/>
      <c r="I29" s="71"/>
      <c r="J29" s="71"/>
    </row>
    <row r="30" spans="2:10" ht="16.5">
      <c r="B30" s="70" t="s">
        <v>250</v>
      </c>
      <c r="D30" s="70"/>
      <c r="E30" s="71"/>
      <c r="F30" s="71"/>
      <c r="G30" s="71"/>
      <c r="H30" s="71"/>
      <c r="I30" s="71"/>
      <c r="J30" s="71"/>
    </row>
    <row r="31" spans="2:10" ht="16.5">
      <c r="B31" s="71"/>
      <c r="C31" s="71" t="s">
        <v>67</v>
      </c>
      <c r="D31" s="71"/>
      <c r="E31" s="71"/>
      <c r="F31" s="71"/>
      <c r="G31" s="71"/>
      <c r="H31" s="71"/>
      <c r="I31" s="71"/>
      <c r="J31" s="71"/>
    </row>
    <row r="32" spans="2:10" ht="16.5">
      <c r="B32" s="71"/>
      <c r="C32" s="71"/>
      <c r="D32" s="71"/>
      <c r="E32" s="71"/>
      <c r="F32" s="71"/>
      <c r="G32" s="71"/>
      <c r="H32" s="71"/>
      <c r="I32" s="71"/>
      <c r="J32" s="71"/>
    </row>
    <row r="33" spans="2:10" ht="16.5">
      <c r="B33" s="71"/>
      <c r="C33" s="71"/>
      <c r="D33" s="71"/>
      <c r="E33" s="71"/>
      <c r="F33" s="71"/>
      <c r="G33" s="71"/>
      <c r="H33" s="71"/>
      <c r="I33" s="71"/>
      <c r="J33" s="71"/>
    </row>
    <row r="34" spans="2:10" ht="16.5">
      <c r="B34" s="71"/>
      <c r="C34" s="71"/>
      <c r="D34" s="71"/>
      <c r="E34" s="71"/>
      <c r="F34" s="71"/>
      <c r="G34" s="71"/>
      <c r="H34" s="71"/>
      <c r="I34" s="71"/>
      <c r="J34" s="71"/>
    </row>
    <row r="35" spans="2:10" ht="16.5">
      <c r="B35" s="71"/>
      <c r="C35" s="71"/>
      <c r="D35" s="71"/>
      <c r="E35" s="71"/>
      <c r="F35" s="71"/>
      <c r="H35" s="371" t="s">
        <v>68</v>
      </c>
      <c r="I35" s="371"/>
      <c r="J35" s="256">
        <f ca="1">NOW()</f>
        <v>41697.558496064812</v>
      </c>
    </row>
    <row r="36" spans="2:10" ht="16.5">
      <c r="B36" s="71"/>
      <c r="C36" s="71"/>
      <c r="D36" s="71"/>
      <c r="E36" s="71"/>
      <c r="F36" s="71"/>
      <c r="G36" s="71"/>
      <c r="H36" s="71"/>
      <c r="I36" s="71"/>
      <c r="J36" s="71"/>
    </row>
    <row r="37" spans="2:10" ht="16.5">
      <c r="B37" s="71"/>
      <c r="C37" s="71"/>
      <c r="D37" s="71"/>
      <c r="E37" s="71"/>
      <c r="F37" s="71"/>
      <c r="G37" s="71"/>
      <c r="I37" s="70" t="s">
        <v>69</v>
      </c>
      <c r="J37" s="71"/>
    </row>
    <row r="38" spans="2:10" ht="16.5">
      <c r="B38" s="71"/>
      <c r="C38" s="71"/>
      <c r="D38" s="71"/>
      <c r="E38" s="71"/>
      <c r="F38" s="71"/>
      <c r="G38" s="71"/>
      <c r="H38" s="71"/>
      <c r="I38" s="71"/>
      <c r="J38" s="71"/>
    </row>
    <row r="39" spans="2:10" ht="16.5">
      <c r="B39" s="71"/>
      <c r="C39" s="71"/>
      <c r="D39" s="71"/>
      <c r="E39" s="71"/>
      <c r="F39" s="71"/>
      <c r="G39" s="71"/>
      <c r="H39" s="71"/>
      <c r="I39" s="71"/>
      <c r="J39" s="71"/>
    </row>
    <row r="40" spans="2:10" ht="16.5">
      <c r="B40" s="71"/>
      <c r="C40" s="71"/>
      <c r="D40" s="71"/>
      <c r="E40" s="71"/>
      <c r="F40" s="71"/>
      <c r="G40" s="71"/>
      <c r="H40" s="71"/>
      <c r="I40" s="71"/>
      <c r="J40" s="71"/>
    </row>
    <row r="41" spans="2:10" ht="16.5">
      <c r="B41" s="71"/>
      <c r="C41" s="71"/>
      <c r="D41" s="71"/>
      <c r="E41" s="71"/>
      <c r="F41" s="71"/>
      <c r="G41" s="71"/>
      <c r="H41" s="71"/>
      <c r="I41" s="71"/>
      <c r="J41" s="71"/>
    </row>
    <row r="42" spans="2:10" ht="16.5">
      <c r="B42" s="71"/>
      <c r="C42" s="71"/>
      <c r="D42" s="71"/>
      <c r="E42" s="71"/>
      <c r="F42" s="71"/>
      <c r="G42" s="71"/>
      <c r="H42" s="71"/>
      <c r="I42" s="71"/>
      <c r="J42" s="71"/>
    </row>
    <row r="43" spans="2:10" ht="16.5">
      <c r="B43" s="79" t="s">
        <v>70</v>
      </c>
      <c r="C43" s="40"/>
      <c r="D43" s="80"/>
      <c r="E43" s="79"/>
      <c r="F43" s="79"/>
      <c r="G43" s="79"/>
      <c r="H43" s="79"/>
      <c r="I43" s="79"/>
      <c r="J43" s="71"/>
    </row>
    <row r="44" spans="2:10" ht="16.5">
      <c r="B44" s="71"/>
      <c r="D44" s="44" t="s">
        <v>71</v>
      </c>
      <c r="F44" s="44" t="s">
        <v>72</v>
      </c>
      <c r="H44" s="44" t="s">
        <v>156</v>
      </c>
      <c r="I44" s="44"/>
      <c r="J44" s="71"/>
    </row>
    <row r="45" spans="2:10" ht="16.5">
      <c r="B45" s="71"/>
      <c r="C45" s="44"/>
      <c r="D45" s="44" t="s">
        <v>73</v>
      </c>
      <c r="E45" s="44"/>
      <c r="F45" s="44"/>
      <c r="G45" s="44" t="s">
        <v>74</v>
      </c>
      <c r="H45" s="44"/>
      <c r="I45" s="44"/>
      <c r="J45" s="71"/>
    </row>
    <row r="46" spans="2:10" ht="17.25">
      <c r="B46" s="71"/>
      <c r="C46" s="81"/>
      <c r="D46" s="71"/>
      <c r="E46" s="71"/>
      <c r="F46" s="81"/>
      <c r="G46" s="71"/>
      <c r="H46" s="71"/>
      <c r="I46" s="71"/>
      <c r="J46" s="71"/>
    </row>
    <row r="47" spans="2:10" ht="16.5">
      <c r="B47" s="71"/>
      <c r="C47" s="71"/>
      <c r="D47" s="71"/>
      <c r="E47" s="71"/>
      <c r="F47" s="71"/>
      <c r="G47" s="71"/>
      <c r="H47" s="71"/>
      <c r="I47" s="71"/>
      <c r="J47" s="71"/>
    </row>
    <row r="48" spans="2:10" ht="16.5">
      <c r="B48" s="71"/>
      <c r="C48" s="71"/>
      <c r="D48" s="71"/>
      <c r="E48" s="71"/>
      <c r="F48" s="71"/>
      <c r="G48" s="71"/>
      <c r="H48" s="71"/>
      <c r="I48" s="71"/>
      <c r="J48" s="71"/>
    </row>
    <row r="49" spans="2:10" ht="16.5">
      <c r="B49" s="71"/>
      <c r="C49" s="71"/>
      <c r="D49" s="71"/>
      <c r="E49" s="71"/>
      <c r="F49" s="71"/>
      <c r="G49" s="71"/>
      <c r="H49" s="71"/>
      <c r="I49" s="71"/>
      <c r="J49" s="71"/>
    </row>
    <row r="50" spans="2:10" ht="16.5">
      <c r="B50" s="71"/>
      <c r="C50" s="71"/>
      <c r="D50" s="71"/>
      <c r="E50" s="71"/>
      <c r="F50" s="71"/>
      <c r="G50" s="71"/>
      <c r="H50" s="71"/>
      <c r="I50" s="71"/>
      <c r="J50" s="71"/>
    </row>
    <row r="51" spans="2:10" ht="16.5">
      <c r="B51" s="71"/>
      <c r="C51" s="71"/>
      <c r="D51" s="71"/>
      <c r="E51" s="71"/>
      <c r="F51" s="71"/>
      <c r="G51" s="71"/>
      <c r="H51" s="71"/>
      <c r="I51" s="71"/>
      <c r="J51" s="71"/>
    </row>
    <row r="52" spans="2:10">
      <c r="B52" s="68"/>
      <c r="C52" s="68"/>
      <c r="D52" s="68"/>
      <c r="E52" s="68"/>
      <c r="F52" s="68"/>
      <c r="G52" s="68"/>
      <c r="H52" s="68"/>
      <c r="I52" s="68"/>
      <c r="J52" s="68"/>
    </row>
    <row r="53" spans="2:10">
      <c r="B53" s="68"/>
      <c r="C53" s="68"/>
      <c r="D53" s="68"/>
      <c r="E53" s="68"/>
      <c r="F53" s="68"/>
      <c r="G53" s="68"/>
      <c r="H53" s="68"/>
      <c r="I53" s="68"/>
      <c r="J53" s="68"/>
    </row>
    <row r="54" spans="2:10">
      <c r="B54" s="68"/>
      <c r="C54" s="68"/>
      <c r="D54" s="68"/>
      <c r="E54" s="68"/>
      <c r="F54" s="68"/>
      <c r="G54" s="68"/>
      <c r="H54" s="68"/>
      <c r="I54" s="68"/>
      <c r="J54" s="68"/>
    </row>
    <row r="55" spans="2:10">
      <c r="B55" s="68"/>
      <c r="C55" s="68"/>
      <c r="D55" s="68"/>
      <c r="E55" s="68"/>
      <c r="F55" s="68"/>
      <c r="G55" s="68"/>
      <c r="H55" s="68"/>
      <c r="I55" s="68"/>
      <c r="J55" s="68"/>
    </row>
    <row r="56" spans="2:10">
      <c r="B56" s="68"/>
      <c r="C56" s="68"/>
      <c r="D56" s="68"/>
      <c r="E56" s="68"/>
      <c r="F56" s="68"/>
      <c r="G56" s="68"/>
      <c r="H56" s="68"/>
      <c r="I56" s="68"/>
      <c r="J56" s="68"/>
    </row>
    <row r="57" spans="2:10">
      <c r="B57" s="68"/>
      <c r="C57" s="68"/>
      <c r="D57" s="68"/>
      <c r="E57" s="68"/>
      <c r="F57" s="68"/>
      <c r="G57" s="68"/>
      <c r="H57" s="68"/>
      <c r="I57" s="68"/>
      <c r="J57" s="68"/>
    </row>
    <row r="58" spans="2:10">
      <c r="B58" s="68"/>
      <c r="C58" s="68"/>
      <c r="D58" s="68"/>
      <c r="E58" s="68"/>
      <c r="F58" s="68"/>
      <c r="G58" s="68"/>
      <c r="H58" s="68"/>
      <c r="I58" s="68"/>
      <c r="J58" s="68"/>
    </row>
    <row r="59" spans="2:10">
      <c r="B59" s="68"/>
      <c r="C59" s="68"/>
      <c r="D59" s="68"/>
      <c r="E59" s="68"/>
      <c r="F59" s="68"/>
      <c r="G59" s="68"/>
      <c r="H59" s="68"/>
      <c r="I59" s="68"/>
      <c r="J59" s="68"/>
    </row>
    <row r="60" spans="2:10">
      <c r="B60" s="68"/>
      <c r="C60" s="68"/>
      <c r="D60" s="68"/>
      <c r="E60" s="68"/>
      <c r="F60" s="68"/>
      <c r="G60" s="68"/>
      <c r="H60" s="68"/>
      <c r="I60" s="68"/>
      <c r="J60" s="68"/>
    </row>
    <row r="61" spans="2:10">
      <c r="B61" s="68"/>
      <c r="C61" s="68"/>
      <c r="D61" s="68"/>
      <c r="E61" s="68"/>
      <c r="F61" s="68"/>
      <c r="G61" s="68"/>
      <c r="H61" s="68"/>
      <c r="I61" s="68"/>
      <c r="J61" s="68"/>
    </row>
    <row r="62" spans="2:10">
      <c r="B62" s="68"/>
      <c r="C62" s="68"/>
      <c r="D62" s="68"/>
      <c r="E62" s="68"/>
      <c r="F62" s="68"/>
      <c r="G62" s="68"/>
      <c r="H62" s="68"/>
      <c r="I62" s="68"/>
      <c r="J62" s="68"/>
    </row>
    <row r="63" spans="2:10">
      <c r="B63" s="68"/>
      <c r="C63" s="68"/>
      <c r="D63" s="68"/>
      <c r="E63" s="68"/>
      <c r="F63" s="68"/>
      <c r="G63" s="68"/>
      <c r="H63" s="68"/>
      <c r="I63" s="68"/>
      <c r="J63" s="68"/>
    </row>
    <row r="64" spans="2:10">
      <c r="B64" s="68"/>
      <c r="C64" s="68"/>
      <c r="D64" s="68"/>
      <c r="E64" s="68"/>
      <c r="F64" s="68"/>
      <c r="G64" s="68"/>
      <c r="H64" s="68"/>
      <c r="I64" s="68"/>
      <c r="J64" s="68"/>
    </row>
    <row r="65" spans="2:10">
      <c r="B65" s="68"/>
      <c r="C65" s="68"/>
      <c r="D65" s="68"/>
      <c r="E65" s="68"/>
      <c r="F65" s="68"/>
      <c r="G65" s="68"/>
      <c r="H65" s="68"/>
      <c r="I65" s="68"/>
      <c r="J65" s="68"/>
    </row>
    <row r="66" spans="2:10">
      <c r="B66" s="68"/>
      <c r="C66" s="68"/>
      <c r="D66" s="68"/>
      <c r="E66" s="68"/>
      <c r="F66" s="68"/>
      <c r="G66" s="68"/>
      <c r="H66" s="68"/>
      <c r="I66" s="68"/>
      <c r="J66" s="68"/>
    </row>
    <row r="67" spans="2:10">
      <c r="B67" s="68"/>
      <c r="C67" s="68"/>
      <c r="D67" s="68"/>
      <c r="E67" s="68"/>
      <c r="F67" s="68"/>
      <c r="G67" s="68"/>
      <c r="H67" s="68"/>
      <c r="I67" s="68"/>
      <c r="J67" s="68"/>
    </row>
    <row r="68" spans="2:10">
      <c r="B68" s="68"/>
      <c r="C68" s="68"/>
      <c r="D68" s="68"/>
      <c r="E68" s="68"/>
      <c r="F68" s="68"/>
      <c r="G68" s="68"/>
      <c r="H68" s="68"/>
      <c r="I68" s="68"/>
      <c r="J68" s="68"/>
    </row>
    <row r="69" spans="2:10">
      <c r="B69" s="68"/>
      <c r="C69" s="68"/>
      <c r="D69" s="68"/>
      <c r="E69" s="68"/>
      <c r="F69" s="68"/>
      <c r="G69" s="68"/>
      <c r="H69" s="68"/>
      <c r="I69" s="68"/>
      <c r="J69" s="68"/>
    </row>
    <row r="70" spans="2:10">
      <c r="B70" s="68"/>
      <c r="C70" s="68"/>
      <c r="D70" s="68"/>
      <c r="E70" s="68"/>
      <c r="F70" s="68"/>
      <c r="G70" s="68"/>
      <c r="H70" s="68"/>
      <c r="I70" s="68"/>
      <c r="J70" s="68"/>
    </row>
    <row r="71" spans="2:10">
      <c r="B71" s="68"/>
      <c r="C71" s="68"/>
      <c r="D71" s="68"/>
      <c r="E71" s="68"/>
      <c r="F71" s="68"/>
      <c r="G71" s="68"/>
      <c r="H71" s="68"/>
      <c r="I71" s="68"/>
      <c r="J71" s="68"/>
    </row>
    <row r="72" spans="2:10">
      <c r="B72" s="68"/>
      <c r="C72" s="68"/>
      <c r="D72" s="68"/>
      <c r="E72" s="68"/>
      <c r="F72" s="68"/>
      <c r="G72" s="68"/>
      <c r="H72" s="68"/>
      <c r="I72" s="68"/>
      <c r="J72" s="68"/>
    </row>
    <row r="73" spans="2:10">
      <c r="B73" s="68"/>
      <c r="C73" s="68"/>
      <c r="D73" s="68"/>
      <c r="E73" s="68"/>
      <c r="F73" s="68"/>
      <c r="G73" s="68"/>
      <c r="H73" s="68"/>
      <c r="I73" s="68"/>
      <c r="J73" s="68"/>
    </row>
    <row r="74" spans="2:10">
      <c r="B74" s="68"/>
      <c r="C74" s="68"/>
      <c r="D74" s="68"/>
      <c r="E74" s="68"/>
      <c r="F74" s="68"/>
      <c r="G74" s="68"/>
      <c r="H74" s="68"/>
      <c r="I74" s="68"/>
      <c r="J74" s="68"/>
    </row>
    <row r="75" spans="2:10">
      <c r="B75" s="68"/>
      <c r="C75" s="68"/>
      <c r="D75" s="68"/>
      <c r="E75" s="68"/>
      <c r="F75" s="68"/>
      <c r="G75" s="68"/>
      <c r="H75" s="68"/>
      <c r="I75" s="68"/>
      <c r="J75" s="68"/>
    </row>
    <row r="76" spans="2:10">
      <c r="B76" s="68"/>
      <c r="C76" s="68"/>
      <c r="D76" s="68"/>
      <c r="E76" s="68"/>
      <c r="F76" s="68"/>
      <c r="G76" s="68"/>
      <c r="H76" s="68"/>
      <c r="I76" s="68"/>
      <c r="J76" s="68"/>
    </row>
    <row r="77" spans="2:10">
      <c r="B77" s="68"/>
      <c r="C77" s="68"/>
      <c r="D77" s="68"/>
      <c r="E77" s="68"/>
      <c r="F77" s="68"/>
      <c r="G77" s="68"/>
      <c r="H77" s="68"/>
      <c r="I77" s="68"/>
      <c r="J77" s="68"/>
    </row>
    <row r="78" spans="2:10">
      <c r="B78" s="68"/>
      <c r="C78" s="68"/>
      <c r="D78" s="68"/>
      <c r="E78" s="68"/>
      <c r="F78" s="68"/>
      <c r="G78" s="68"/>
      <c r="H78" s="68"/>
      <c r="I78" s="68"/>
      <c r="J78" s="68"/>
    </row>
    <row r="79" spans="2:10">
      <c r="B79" s="68"/>
      <c r="C79" s="68"/>
      <c r="D79" s="68"/>
      <c r="E79" s="68"/>
      <c r="F79" s="68"/>
      <c r="G79" s="68"/>
      <c r="H79" s="68"/>
      <c r="I79" s="68"/>
      <c r="J79" s="68"/>
    </row>
    <row r="80" spans="2:10">
      <c r="B80" s="68"/>
      <c r="C80" s="68"/>
      <c r="D80" s="68"/>
      <c r="E80" s="68"/>
      <c r="F80" s="68"/>
      <c r="G80" s="68"/>
      <c r="H80" s="68"/>
      <c r="I80" s="68"/>
      <c r="J80" s="68"/>
    </row>
    <row r="81" spans="2:10">
      <c r="B81" s="68"/>
      <c r="C81" s="68"/>
      <c r="D81" s="68"/>
      <c r="E81" s="68"/>
      <c r="F81" s="68"/>
      <c r="G81" s="68"/>
      <c r="H81" s="68"/>
      <c r="I81" s="68"/>
      <c r="J81" s="68"/>
    </row>
    <row r="82" spans="2:10">
      <c r="B82" s="68"/>
      <c r="C82" s="68"/>
      <c r="D82" s="68"/>
      <c r="E82" s="68"/>
      <c r="F82" s="68"/>
      <c r="G82" s="68"/>
      <c r="H82" s="68"/>
      <c r="I82" s="68"/>
      <c r="J82" s="68"/>
    </row>
    <row r="83" spans="2:10">
      <c r="B83" s="68"/>
      <c r="C83" s="68"/>
      <c r="D83" s="68"/>
      <c r="E83" s="68"/>
      <c r="F83" s="68"/>
      <c r="G83" s="68"/>
      <c r="H83" s="68"/>
      <c r="I83" s="68"/>
      <c r="J83" s="68"/>
    </row>
    <row r="84" spans="2:10">
      <c r="B84" s="68"/>
      <c r="C84" s="68"/>
      <c r="D84" s="68"/>
      <c r="E84" s="68"/>
      <c r="F84" s="68"/>
      <c r="G84" s="68"/>
      <c r="H84" s="68"/>
      <c r="I84" s="68"/>
      <c r="J84" s="68"/>
    </row>
    <row r="85" spans="2:10">
      <c r="B85" s="68"/>
      <c r="C85" s="68"/>
      <c r="D85" s="68"/>
      <c r="E85" s="68"/>
      <c r="F85" s="68"/>
      <c r="G85" s="68"/>
      <c r="H85" s="68"/>
      <c r="I85" s="68"/>
      <c r="J85" s="68"/>
    </row>
    <row r="86" spans="2:10">
      <c r="B86" s="68"/>
      <c r="C86" s="68"/>
      <c r="D86" s="68"/>
      <c r="E86" s="68"/>
      <c r="F86" s="68"/>
      <c r="G86" s="68"/>
      <c r="H86" s="68"/>
      <c r="I86" s="68"/>
      <c r="J86" s="68"/>
    </row>
    <row r="87" spans="2:10">
      <c r="B87" s="68"/>
      <c r="C87" s="68"/>
      <c r="D87" s="68"/>
      <c r="E87" s="68"/>
      <c r="F87" s="68"/>
      <c r="G87" s="68"/>
      <c r="H87" s="68"/>
      <c r="I87" s="68"/>
      <c r="J87" s="68"/>
    </row>
    <row r="88" spans="2:10">
      <c r="B88" s="68"/>
      <c r="C88" s="68"/>
      <c r="D88" s="68"/>
      <c r="E88" s="68"/>
      <c r="F88" s="68"/>
      <c r="G88" s="68"/>
      <c r="H88" s="68"/>
      <c r="I88" s="68"/>
      <c r="J88" s="68"/>
    </row>
    <row r="89" spans="2:10">
      <c r="B89" s="68"/>
      <c r="C89" s="68"/>
      <c r="D89" s="68"/>
      <c r="E89" s="68"/>
      <c r="F89" s="68"/>
      <c r="G89" s="68"/>
      <c r="H89" s="68"/>
      <c r="I89" s="68"/>
      <c r="J89" s="68"/>
    </row>
    <row r="90" spans="2:10">
      <c r="B90" s="68"/>
      <c r="C90" s="68"/>
      <c r="D90" s="68"/>
      <c r="E90" s="68"/>
      <c r="F90" s="68"/>
      <c r="G90" s="68"/>
      <c r="H90" s="68"/>
      <c r="I90" s="68"/>
      <c r="J90" s="68"/>
    </row>
    <row r="91" spans="2:10">
      <c r="B91" s="68"/>
      <c r="C91" s="68"/>
      <c r="D91" s="68"/>
      <c r="E91" s="68"/>
      <c r="F91" s="68"/>
      <c r="G91" s="68"/>
      <c r="H91" s="68"/>
      <c r="I91" s="68"/>
      <c r="J91" s="68"/>
    </row>
    <row r="92" spans="2:10">
      <c r="B92" s="68"/>
      <c r="C92" s="68"/>
      <c r="D92" s="68"/>
      <c r="E92" s="68"/>
      <c r="F92" s="68"/>
      <c r="G92" s="68"/>
      <c r="H92" s="68"/>
      <c r="I92" s="68"/>
      <c r="J92" s="68"/>
    </row>
    <row r="93" spans="2:10">
      <c r="B93" s="68"/>
      <c r="C93" s="68"/>
      <c r="D93" s="68"/>
      <c r="E93" s="68"/>
      <c r="F93" s="68"/>
      <c r="G93" s="68"/>
      <c r="H93" s="68"/>
      <c r="I93" s="68"/>
      <c r="J93" s="68"/>
    </row>
    <row r="94" spans="2:10">
      <c r="B94" s="68"/>
      <c r="C94" s="68"/>
      <c r="D94" s="68"/>
      <c r="E94" s="68"/>
      <c r="F94" s="68"/>
      <c r="G94" s="68"/>
      <c r="H94" s="68"/>
      <c r="I94" s="68"/>
      <c r="J94" s="68"/>
    </row>
    <row r="95" spans="2:10">
      <c r="B95" s="68"/>
      <c r="C95" s="68"/>
      <c r="D95" s="68"/>
      <c r="E95" s="68"/>
      <c r="F95" s="68"/>
      <c r="G95" s="68"/>
      <c r="H95" s="68"/>
      <c r="I95" s="68"/>
      <c r="J95" s="68"/>
    </row>
    <row r="96" spans="2:10">
      <c r="B96" s="68"/>
      <c r="C96" s="68"/>
      <c r="D96" s="68"/>
      <c r="E96" s="68"/>
      <c r="F96" s="68"/>
      <c r="G96" s="68"/>
      <c r="H96" s="68"/>
      <c r="I96" s="68"/>
      <c r="J96" s="68"/>
    </row>
    <row r="97" spans="2:10">
      <c r="B97" s="68"/>
      <c r="C97" s="68"/>
      <c r="D97" s="68"/>
      <c r="E97" s="68"/>
      <c r="F97" s="68"/>
      <c r="G97" s="68"/>
      <c r="H97" s="68"/>
      <c r="I97" s="68"/>
      <c r="J97" s="68"/>
    </row>
    <row r="98" spans="2:10">
      <c r="B98" s="68"/>
      <c r="C98" s="68"/>
      <c r="D98" s="68"/>
      <c r="E98" s="68"/>
      <c r="F98" s="68"/>
      <c r="G98" s="68"/>
      <c r="H98" s="68"/>
      <c r="I98" s="68"/>
      <c r="J98" s="68"/>
    </row>
    <row r="99" spans="2:10">
      <c r="B99" s="68"/>
      <c r="C99" s="68"/>
      <c r="D99" s="68"/>
      <c r="E99" s="68"/>
      <c r="F99" s="68"/>
      <c r="G99" s="68"/>
      <c r="H99" s="68"/>
      <c r="I99" s="68"/>
      <c r="J99" s="68"/>
    </row>
    <row r="100" spans="2:10">
      <c r="B100" s="68"/>
      <c r="C100" s="68"/>
      <c r="D100" s="68"/>
      <c r="E100" s="68"/>
      <c r="F100" s="68"/>
      <c r="G100" s="68"/>
      <c r="H100" s="68"/>
      <c r="I100" s="68"/>
      <c r="J100" s="68"/>
    </row>
    <row r="101" spans="2:10">
      <c r="B101" s="68"/>
      <c r="C101" s="68"/>
      <c r="D101" s="68"/>
      <c r="E101" s="68"/>
      <c r="F101" s="68"/>
      <c r="G101" s="68"/>
      <c r="H101" s="68"/>
      <c r="I101" s="68"/>
      <c r="J101" s="68"/>
    </row>
    <row r="102" spans="2:10">
      <c r="B102" s="68"/>
      <c r="C102" s="68"/>
      <c r="D102" s="68"/>
      <c r="E102" s="68"/>
      <c r="F102" s="68"/>
      <c r="G102" s="68"/>
      <c r="H102" s="68"/>
      <c r="I102" s="68"/>
      <c r="J102" s="68"/>
    </row>
    <row r="103" spans="2:10">
      <c r="B103" s="68"/>
      <c r="C103" s="68"/>
      <c r="D103" s="68"/>
      <c r="E103" s="68"/>
      <c r="F103" s="68"/>
      <c r="G103" s="68"/>
      <c r="H103" s="68"/>
      <c r="I103" s="68"/>
      <c r="J103" s="68"/>
    </row>
    <row r="104" spans="2:10">
      <c r="B104" s="68"/>
      <c r="C104" s="68"/>
      <c r="D104" s="68"/>
      <c r="E104" s="68"/>
      <c r="F104" s="68"/>
      <c r="G104" s="68"/>
      <c r="H104" s="68"/>
      <c r="I104" s="68"/>
      <c r="J104" s="68"/>
    </row>
    <row r="105" spans="2:10">
      <c r="B105" s="68"/>
      <c r="C105" s="68"/>
      <c r="D105" s="68"/>
      <c r="E105" s="68"/>
      <c r="F105" s="68"/>
      <c r="G105" s="68"/>
      <c r="H105" s="68"/>
      <c r="I105" s="68"/>
      <c r="J105" s="68"/>
    </row>
    <row r="106" spans="2:10">
      <c r="B106" s="68"/>
      <c r="C106" s="68"/>
      <c r="D106" s="68"/>
      <c r="E106" s="68"/>
      <c r="F106" s="68"/>
      <c r="G106" s="68"/>
      <c r="H106" s="68"/>
      <c r="I106" s="68"/>
      <c r="J106" s="68"/>
    </row>
  </sheetData>
  <mergeCells count="4">
    <mergeCell ref="B1:J1"/>
    <mergeCell ref="B3:J3"/>
    <mergeCell ref="B5:J5"/>
    <mergeCell ref="H35:I35"/>
  </mergeCells>
  <pageMargins left="0.47" right="0.2" top="0.39" bottom="0.37" header="0.3" footer="0.3"/>
  <pageSetup paperSize="9" scale="93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7:AN23"/>
  <sheetViews>
    <sheetView topLeftCell="B1" workbookViewId="0">
      <selection activeCell="E13" sqref="E13:G25"/>
    </sheetView>
  </sheetViews>
  <sheetFormatPr baseColWidth="10" defaultRowHeight="15"/>
  <cols>
    <col min="1" max="1" width="6.42578125" style="2" customWidth="1"/>
    <col min="2" max="2" width="18.28515625" style="2" customWidth="1"/>
    <col min="3" max="3" width="5.85546875" customWidth="1"/>
    <col min="4" max="4" width="14.42578125" customWidth="1"/>
    <col min="5" max="5" width="17" customWidth="1"/>
    <col min="6" max="6" width="16.140625" customWidth="1"/>
    <col min="7" max="7" width="12.140625" bestFit="1" customWidth="1"/>
    <col min="10" max="10" width="0" hidden="1" customWidth="1"/>
    <col min="12" max="12" width="0" hidden="1" customWidth="1"/>
    <col min="14" max="14" width="0" hidden="1" customWidth="1"/>
    <col min="16" max="16" width="0" hidden="1" customWidth="1"/>
    <col min="18" max="18" width="0" hidden="1" customWidth="1"/>
    <col min="20" max="20" width="0" hidden="1" customWidth="1"/>
    <col min="22" max="22" width="0" hidden="1" customWidth="1"/>
    <col min="24" max="24" width="0" hidden="1" customWidth="1"/>
    <col min="26" max="26" width="0" hidden="1" customWidth="1"/>
    <col min="28" max="28" width="0" hidden="1" customWidth="1"/>
    <col min="30" max="30" width="4.140625" customWidth="1"/>
    <col min="32" max="32" width="0" hidden="1" customWidth="1"/>
    <col min="34" max="34" width="0" hidden="1" customWidth="1"/>
    <col min="36" max="36" width="4.140625" customWidth="1"/>
    <col min="37" max="37" width="4.5703125" customWidth="1"/>
  </cols>
  <sheetData>
    <row r="7" spans="1:40" ht="15.75" thickBot="1"/>
    <row r="8" spans="1:40" ht="18.75" thickBot="1">
      <c r="C8" s="2"/>
      <c r="D8" s="2"/>
      <c r="E8" s="2"/>
      <c r="F8" s="2"/>
      <c r="G8" s="2"/>
      <c r="H8" s="2"/>
      <c r="I8" s="361" t="str">
        <f>'P.V  Juin'!G10</f>
        <v>semestre 03</v>
      </c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62"/>
      <c r="W8" s="362"/>
      <c r="X8" s="362"/>
      <c r="Y8" s="362"/>
      <c r="Z8" s="362"/>
      <c r="AA8" s="363"/>
      <c r="AB8" s="63"/>
      <c r="AC8" s="25"/>
      <c r="AD8" s="26"/>
      <c r="AE8" s="352" t="str">
        <f>'P.V  Juin'!AD10</f>
        <v>semestre 04</v>
      </c>
      <c r="AF8" s="353"/>
      <c r="AG8" s="353"/>
      <c r="AH8" s="353"/>
      <c r="AI8" s="354"/>
      <c r="AJ8" s="28"/>
      <c r="AK8" s="2"/>
      <c r="AL8" s="21"/>
    </row>
    <row r="9" spans="1:40" ht="15.75" thickBot="1">
      <c r="C9" s="4"/>
      <c r="D9" s="4"/>
      <c r="E9" s="4"/>
      <c r="F9" s="4"/>
      <c r="G9" s="4"/>
      <c r="H9" s="4"/>
      <c r="I9" s="367" t="str">
        <f>'P.V  Juin'!G11</f>
        <v>U.  Fondamentale. 1</v>
      </c>
      <c r="J9" s="365"/>
      <c r="K9" s="365"/>
      <c r="L9" s="365"/>
      <c r="M9" s="365"/>
      <c r="N9" s="368"/>
      <c r="O9" s="364" t="str">
        <f>'P.V  Juin'!M11</f>
        <v>U. Fondamentale 2</v>
      </c>
      <c r="P9" s="365"/>
      <c r="Q9" s="365"/>
      <c r="R9" s="365"/>
      <c r="S9" s="365"/>
      <c r="T9" s="368"/>
      <c r="U9" s="364" t="str">
        <f>'P.V  Juin'!S11</f>
        <v xml:space="preserve">U. Découverte </v>
      </c>
      <c r="V9" s="365"/>
      <c r="W9" s="365"/>
      <c r="X9" s="366"/>
      <c r="Y9" s="359" t="str">
        <f>'P.V  Juin'!W11</f>
        <v>U.Transversale</v>
      </c>
      <c r="Z9" s="359"/>
      <c r="AA9" s="360"/>
      <c r="AB9" s="64"/>
      <c r="AC9" s="22"/>
      <c r="AD9" s="22"/>
      <c r="AE9" s="355"/>
      <c r="AF9" s="356"/>
      <c r="AG9" s="356"/>
      <c r="AH9" s="356"/>
      <c r="AI9" s="357"/>
      <c r="AJ9" s="29"/>
      <c r="AK9" s="22"/>
      <c r="AL9" s="22"/>
    </row>
    <row r="10" spans="1:40" ht="27" thickTop="1" thickBot="1">
      <c r="A10" s="258" t="s">
        <v>0</v>
      </c>
      <c r="B10" s="260" t="s">
        <v>159</v>
      </c>
      <c r="C10" s="117" t="str">
        <f>'P.V  Juin'!A12</f>
        <v>N°</v>
      </c>
      <c r="D10" s="118" t="e">
        <f>'P.V  Juin'!#REF!</f>
        <v>#REF!</v>
      </c>
      <c r="E10" s="118" t="e">
        <f>'P.V  Juin'!#REF!</f>
        <v>#REF!</v>
      </c>
      <c r="F10" s="119" t="e">
        <f>'P.V  Juin'!#REF!</f>
        <v>#REF!</v>
      </c>
      <c r="G10" s="120" t="e">
        <f>'P.V  Juin'!#REF!</f>
        <v>#REF!</v>
      </c>
      <c r="H10" s="121" t="e">
        <f>'P.V  Juin'!#REF!</f>
        <v>#REF!</v>
      </c>
      <c r="I10" s="122" t="str">
        <f>'P.V  Juin'!G12</f>
        <v>D.URB</v>
      </c>
      <c r="J10" s="123" t="str">
        <f>'P.V  Juin'!H12</f>
        <v>CR</v>
      </c>
      <c r="K10" s="123" t="str">
        <f>'P.V  Juin'!I12</f>
        <v>DPI</v>
      </c>
      <c r="L10" s="124" t="str">
        <f>'P.V  Juin'!J12</f>
        <v>CR</v>
      </c>
      <c r="M10" s="125" t="str">
        <f>'P.V  Juin'!K12</f>
        <v>MUEFA3</v>
      </c>
      <c r="N10" s="126" t="str">
        <f>'P.V  Juin'!L12</f>
        <v>CR</v>
      </c>
      <c r="O10" s="123" t="str">
        <f>'P.V  Juin'!M12</f>
        <v>D.Envir</v>
      </c>
      <c r="P10" s="123" t="str">
        <f>'P.V  Juin'!N12</f>
        <v>CR</v>
      </c>
      <c r="Q10" s="123" t="str">
        <f>'P.V  Juin'!O12</f>
        <v>D.M.P</v>
      </c>
      <c r="R10" s="124" t="str">
        <f>'P.V  Juin'!P12</f>
        <v>CR</v>
      </c>
      <c r="S10" s="125" t="str">
        <f>'P.V  Juin'!Q12</f>
        <v>MUFB3</v>
      </c>
      <c r="T10" s="126" t="str">
        <f>'P.V  Juin'!R12</f>
        <v>CR</v>
      </c>
      <c r="U10" s="123" t="str">
        <f>'P.V  Juin'!S12</f>
        <v>SMNR</v>
      </c>
      <c r="V10" s="124" t="str">
        <f>'P.V  Juin'!T12</f>
        <v>CR</v>
      </c>
      <c r="W10" s="125" t="str">
        <f>'P.V  Juin'!U12</f>
        <v>MUD3</v>
      </c>
      <c r="X10" s="126" t="str">
        <f>'P.V  Juin'!V12</f>
        <v>CR</v>
      </c>
      <c r="Y10" s="123" t="str">
        <f>'P.V  Juin'!W12</f>
        <v>DFI</v>
      </c>
      <c r="Z10" s="124" t="str">
        <f>'P.V  Juin'!X12</f>
        <v>CR</v>
      </c>
      <c r="AA10" s="125" t="str">
        <f>'P.V  Juin'!Y12</f>
        <v>MUT3</v>
      </c>
      <c r="AB10" s="127" t="str">
        <f>'P.V  Juin'!Z12</f>
        <v>CR</v>
      </c>
      <c r="AC10" s="125" t="str">
        <f>'P.V  Juin'!AA12</f>
        <v>M S3</v>
      </c>
      <c r="AD10" s="128" t="str">
        <f>'P.V  Juin'!AB12</f>
        <v>CR</v>
      </c>
      <c r="AE10" s="126" t="str">
        <f>'P.V  Juin'!AD12</f>
        <v>SMNR</v>
      </c>
      <c r="AF10" s="123" t="str">
        <f>'P.V  Juin'!AE12</f>
        <v>CR</v>
      </c>
      <c r="AG10" s="123" t="str">
        <f>'P.V  Juin'!AF12</f>
        <v>Mémoire</v>
      </c>
      <c r="AH10" s="123" t="str">
        <f>'P.V  Juin'!AG12</f>
        <v>CR</v>
      </c>
      <c r="AI10" s="123" t="str">
        <f>'P.V  Juin'!AH12</f>
        <v>MUM4</v>
      </c>
      <c r="AJ10" s="123" t="str">
        <f>'P.V  Juin'!AI12</f>
        <v>CR</v>
      </c>
      <c r="AK10" s="129" t="str">
        <f>'P.V  Juin'!AJ12</f>
        <v>C AN</v>
      </c>
      <c r="AL10" s="130" t="str">
        <f>'P.V  Juin'!AK12</f>
        <v>Déc</v>
      </c>
      <c r="AM10" s="301" t="s">
        <v>169</v>
      </c>
      <c r="AN10" s="302" t="s">
        <v>170</v>
      </c>
    </row>
    <row r="11" spans="1:40" ht="15.75" thickTop="1">
      <c r="A11" s="259">
        <v>1</v>
      </c>
      <c r="B11" s="261"/>
      <c r="C11" s="263">
        <f>'P.V  Juin'!A13</f>
        <v>1</v>
      </c>
      <c r="D11" s="280" t="s">
        <v>188</v>
      </c>
      <c r="E11" s="280" t="s">
        <v>189</v>
      </c>
      <c r="F11" s="280" t="s">
        <v>172</v>
      </c>
      <c r="G11" s="333">
        <v>32972</v>
      </c>
      <c r="H11" s="332" t="s">
        <v>229</v>
      </c>
      <c r="I11" s="109">
        <f>'P.V  Juin'!G13</f>
        <v>14</v>
      </c>
      <c r="J11" s="281">
        <f>'P.V  Juin'!H13</f>
        <v>6</v>
      </c>
      <c r="K11" s="111">
        <f>'P.V  Juin'!I13</f>
        <v>10</v>
      </c>
      <c r="L11" s="282">
        <f>'P.V  Juin'!J13</f>
        <v>6</v>
      </c>
      <c r="M11" s="112">
        <f>'P.V  Juin'!K13</f>
        <v>12</v>
      </c>
      <c r="N11" s="283">
        <f>'P.V  Juin'!L13</f>
        <v>12</v>
      </c>
      <c r="O11" s="111">
        <f>'P.V  Juin'!M13</f>
        <v>12.5</v>
      </c>
      <c r="P11" s="281">
        <f>'P.V  Juin'!N13</f>
        <v>6</v>
      </c>
      <c r="Q11" s="111">
        <f>'P.V  Juin'!O13</f>
        <v>12</v>
      </c>
      <c r="R11" s="282">
        <f>'P.V  Juin'!P13</f>
        <v>6</v>
      </c>
      <c r="S11" s="112">
        <f>'P.V  Juin'!Q13</f>
        <v>12.25</v>
      </c>
      <c r="T11" s="283">
        <f>'P.V  Juin'!R13</f>
        <v>12</v>
      </c>
      <c r="U11" s="111">
        <f>'P.V  Juin'!S13</f>
        <v>13</v>
      </c>
      <c r="V11" s="282">
        <f>'P.V  Juin'!T13</f>
        <v>3</v>
      </c>
      <c r="W11" s="112">
        <f>'P.V  Juin'!U13</f>
        <v>13</v>
      </c>
      <c r="X11" s="284">
        <f>'P.V  Juin'!V13</f>
        <v>3</v>
      </c>
      <c r="Y11" s="111">
        <f>'P.V  Juin'!W13</f>
        <v>10</v>
      </c>
      <c r="Z11" s="282">
        <f>'P.V  Juin'!X13</f>
        <v>3</v>
      </c>
      <c r="AA11" s="112">
        <f>'P.V  Juin'!Y13</f>
        <v>10</v>
      </c>
      <c r="AB11" s="285">
        <f>'P.V  Juin'!Z13</f>
        <v>3</v>
      </c>
      <c r="AC11" s="113">
        <f>'P.V  Juin'!AA13</f>
        <v>11.954545454545455</v>
      </c>
      <c r="AD11" s="293">
        <f>'P.V  Juin'!AB13</f>
        <v>30</v>
      </c>
      <c r="AE11" s="114">
        <f>'P.V  Juin'!AD13</f>
        <v>0</v>
      </c>
      <c r="AF11" s="281">
        <f>'P.V  Juin'!AE13</f>
        <v>0</v>
      </c>
      <c r="AG11" s="115">
        <f>'P.V  Juin'!AF13</f>
        <v>0</v>
      </c>
      <c r="AH11" s="281">
        <f>'P.V  Juin'!AG13</f>
        <v>0</v>
      </c>
      <c r="AI11" s="116">
        <f>'P.V  Juin'!AH13</f>
        <v>0</v>
      </c>
      <c r="AJ11" s="295">
        <f>'P.V  Juin'!AI13</f>
        <v>0</v>
      </c>
      <c r="AK11" s="296">
        <f>'P.V  Juin'!AJ13</f>
        <v>30</v>
      </c>
      <c r="AL11" s="286" t="str">
        <f>'P.V  Juin'!AK13</f>
        <v>Rattrapage</v>
      </c>
      <c r="AM11" s="334" t="s">
        <v>251</v>
      </c>
      <c r="AN11" s="300"/>
    </row>
    <row r="12" spans="1:40">
      <c r="A12" s="259">
        <v>2</v>
      </c>
      <c r="B12" s="262"/>
      <c r="C12" s="264">
        <f>'P.V  Juin'!A14</f>
        <v>2</v>
      </c>
      <c r="D12" s="280" t="s">
        <v>190</v>
      </c>
      <c r="E12" s="280" t="s">
        <v>191</v>
      </c>
      <c r="F12" s="280" t="s">
        <v>192</v>
      </c>
      <c r="G12" s="332" t="s">
        <v>230</v>
      </c>
      <c r="H12" s="332" t="s">
        <v>231</v>
      </c>
      <c r="I12" s="102">
        <f>'P.V  Juin'!G14</f>
        <v>11</v>
      </c>
      <c r="J12" s="287">
        <f>'P.V  Juin'!H14</f>
        <v>6</v>
      </c>
      <c r="K12" s="31">
        <f>'P.V  Juin'!I14</f>
        <v>7.5</v>
      </c>
      <c r="L12" s="288">
        <f>'P.V  Juin'!J14</f>
        <v>0</v>
      </c>
      <c r="M12" s="104">
        <f>'P.V  Juin'!K14</f>
        <v>9.25</v>
      </c>
      <c r="N12" s="289">
        <f>'P.V  Juin'!L14</f>
        <v>6</v>
      </c>
      <c r="O12" s="31">
        <f>'P.V  Juin'!M14</f>
        <v>2</v>
      </c>
      <c r="P12" s="287">
        <f>'P.V  Juin'!N14</f>
        <v>0</v>
      </c>
      <c r="Q12" s="31">
        <f>'P.V  Juin'!O14</f>
        <v>10</v>
      </c>
      <c r="R12" s="288">
        <f>'P.V  Juin'!P14</f>
        <v>6</v>
      </c>
      <c r="S12" s="104">
        <f>'P.V  Juin'!Q14</f>
        <v>6</v>
      </c>
      <c r="T12" s="289">
        <f>'P.V  Juin'!R14</f>
        <v>6</v>
      </c>
      <c r="U12" s="31">
        <f>'P.V  Juin'!S14</f>
        <v>7</v>
      </c>
      <c r="V12" s="288">
        <f>'P.V  Juin'!T14</f>
        <v>0</v>
      </c>
      <c r="W12" s="104">
        <f>'P.V  Juin'!U14</f>
        <v>7</v>
      </c>
      <c r="X12" s="290">
        <f>'P.V  Juin'!V14</f>
        <v>0</v>
      </c>
      <c r="Y12" s="31">
        <f>'P.V  Juin'!W14</f>
        <v>13</v>
      </c>
      <c r="Z12" s="288">
        <f>'P.V  Juin'!X14</f>
        <v>3</v>
      </c>
      <c r="AA12" s="104">
        <f>'P.V  Juin'!Y14</f>
        <v>13</v>
      </c>
      <c r="AB12" s="291">
        <f>'P.V  Juin'!Z14</f>
        <v>3</v>
      </c>
      <c r="AC12" s="106">
        <f>'P.V  Juin'!AA14</f>
        <v>8.2727272727272734</v>
      </c>
      <c r="AD12" s="294">
        <f>'P.V  Juin'!AB14</f>
        <v>15</v>
      </c>
      <c r="AE12" s="105">
        <f>'P.V  Juin'!AD14</f>
        <v>0</v>
      </c>
      <c r="AF12" s="287">
        <f>'P.V  Juin'!AE14</f>
        <v>0</v>
      </c>
      <c r="AG12" s="23">
        <f>'P.V  Juin'!AF14</f>
        <v>0</v>
      </c>
      <c r="AH12" s="287">
        <f>'P.V  Juin'!AG14</f>
        <v>0</v>
      </c>
      <c r="AI12" s="24">
        <f>'P.V  Juin'!AH14</f>
        <v>0</v>
      </c>
      <c r="AJ12" s="297">
        <f>'P.V  Juin'!AI14</f>
        <v>0</v>
      </c>
      <c r="AK12" s="298">
        <f>'P.V  Juin'!AJ14</f>
        <v>15</v>
      </c>
      <c r="AL12" s="292" t="str">
        <f>'P.V  Juin'!AK14</f>
        <v>Rattrapage</v>
      </c>
      <c r="AM12" s="299"/>
      <c r="AN12" s="3"/>
    </row>
    <row r="13" spans="1:40">
      <c r="A13" s="259">
        <v>3</v>
      </c>
      <c r="B13" s="262"/>
      <c r="C13" s="264">
        <f>'P.V  Juin'!A15</f>
        <v>3</v>
      </c>
      <c r="D13" s="280" t="s">
        <v>193</v>
      </c>
      <c r="E13" s="280" t="s">
        <v>194</v>
      </c>
      <c r="F13" s="280" t="s">
        <v>195</v>
      </c>
      <c r="G13" s="332" t="s">
        <v>232</v>
      </c>
      <c r="H13" s="332" t="s">
        <v>6</v>
      </c>
      <c r="I13" s="102">
        <f>'P.V  Juin'!G15</f>
        <v>8</v>
      </c>
      <c r="J13" s="287">
        <f>'P.V  Juin'!H15</f>
        <v>0</v>
      </c>
      <c r="K13" s="31">
        <f>'P.V  Juin'!I15</f>
        <v>3.5</v>
      </c>
      <c r="L13" s="288">
        <f>'P.V  Juin'!J15</f>
        <v>0</v>
      </c>
      <c r="M13" s="104">
        <f>'P.V  Juin'!K15</f>
        <v>5.75</v>
      </c>
      <c r="N13" s="289">
        <f>'P.V  Juin'!L15</f>
        <v>0</v>
      </c>
      <c r="O13" s="31">
        <f>'P.V  Juin'!M15</f>
        <v>5</v>
      </c>
      <c r="P13" s="287">
        <f>'P.V  Juin'!N15</f>
        <v>0</v>
      </c>
      <c r="Q13" s="31">
        <f>'P.V  Juin'!O15</f>
        <v>2</v>
      </c>
      <c r="R13" s="288">
        <f>'P.V  Juin'!P15</f>
        <v>0</v>
      </c>
      <c r="S13" s="104">
        <f>'P.V  Juin'!Q15</f>
        <v>3.5</v>
      </c>
      <c r="T13" s="289">
        <f>'P.V  Juin'!R15</f>
        <v>0</v>
      </c>
      <c r="U13" s="31">
        <f>'P.V  Juin'!S15</f>
        <v>10</v>
      </c>
      <c r="V13" s="288">
        <f>'P.V  Juin'!T15</f>
        <v>3</v>
      </c>
      <c r="W13" s="104">
        <f>'P.V  Juin'!U15</f>
        <v>10</v>
      </c>
      <c r="X13" s="290">
        <f>'P.V  Juin'!V15</f>
        <v>3</v>
      </c>
      <c r="Y13" s="31">
        <f>'P.V  Juin'!W15</f>
        <v>10</v>
      </c>
      <c r="Z13" s="288">
        <f>'P.V  Juin'!X15</f>
        <v>3</v>
      </c>
      <c r="AA13" s="104">
        <f>'P.V  Juin'!Y15</f>
        <v>10</v>
      </c>
      <c r="AB13" s="291">
        <f>'P.V  Juin'!Z15</f>
        <v>3</v>
      </c>
      <c r="AC13" s="106">
        <f>'P.V  Juin'!AA15</f>
        <v>6.0909090909090908</v>
      </c>
      <c r="AD13" s="294">
        <f>'P.V  Juin'!AB15</f>
        <v>6</v>
      </c>
      <c r="AE13" s="105">
        <f>'P.V  Juin'!AD15</f>
        <v>0</v>
      </c>
      <c r="AF13" s="287">
        <f>'P.V  Juin'!AE15</f>
        <v>0</v>
      </c>
      <c r="AG13" s="23">
        <f>'P.V  Juin'!AF15</f>
        <v>0</v>
      </c>
      <c r="AH13" s="287">
        <f>'P.V  Juin'!AG15</f>
        <v>0</v>
      </c>
      <c r="AI13" s="24">
        <f>'P.V  Juin'!AH15</f>
        <v>0</v>
      </c>
      <c r="AJ13" s="297">
        <f>'P.V  Juin'!AI15</f>
        <v>0</v>
      </c>
      <c r="AK13" s="298">
        <f>'P.V  Juin'!AJ15</f>
        <v>6</v>
      </c>
      <c r="AL13" s="292" t="str">
        <f>'P.V  Juin'!AK15</f>
        <v>Rattrapage</v>
      </c>
      <c r="AM13" s="299"/>
      <c r="AN13" s="3"/>
    </row>
    <row r="14" spans="1:40">
      <c r="A14" s="259">
        <v>4</v>
      </c>
      <c r="B14" s="262"/>
      <c r="C14" s="264">
        <f>'P.V  Juin'!A16</f>
        <v>4</v>
      </c>
      <c r="D14" s="280" t="s">
        <v>196</v>
      </c>
      <c r="E14" s="280" t="s">
        <v>197</v>
      </c>
      <c r="F14" s="280" t="s">
        <v>198</v>
      </c>
      <c r="G14" s="332" t="s">
        <v>233</v>
      </c>
      <c r="H14" s="332" t="s">
        <v>7</v>
      </c>
      <c r="I14" s="102">
        <f>'P.V  Juin'!G16</f>
        <v>9</v>
      </c>
      <c r="J14" s="287">
        <f>'P.V  Juin'!H16</f>
        <v>0</v>
      </c>
      <c r="K14" s="31">
        <f>'P.V  Juin'!I16</f>
        <v>10</v>
      </c>
      <c r="L14" s="288">
        <f>'P.V  Juin'!J16</f>
        <v>6</v>
      </c>
      <c r="M14" s="104">
        <f>'P.V  Juin'!K16</f>
        <v>9.5</v>
      </c>
      <c r="N14" s="289">
        <f>'P.V  Juin'!L16</f>
        <v>6</v>
      </c>
      <c r="O14" s="31">
        <f>'P.V  Juin'!M16</f>
        <v>4</v>
      </c>
      <c r="P14" s="287">
        <f>'P.V  Juin'!N16</f>
        <v>0</v>
      </c>
      <c r="Q14" s="31">
        <f>'P.V  Juin'!O16</f>
        <v>4</v>
      </c>
      <c r="R14" s="288">
        <f>'P.V  Juin'!P16</f>
        <v>0</v>
      </c>
      <c r="S14" s="104">
        <f>'P.V  Juin'!Q16</f>
        <v>4</v>
      </c>
      <c r="T14" s="289">
        <f>'P.V  Juin'!R16</f>
        <v>0</v>
      </c>
      <c r="U14" s="31">
        <f>'P.V  Juin'!S16</f>
        <v>6.5</v>
      </c>
      <c r="V14" s="288">
        <f>'P.V  Juin'!T16</f>
        <v>0</v>
      </c>
      <c r="W14" s="104">
        <f>'P.V  Juin'!U16</f>
        <v>6.5</v>
      </c>
      <c r="X14" s="290">
        <f>'P.V  Juin'!V16</f>
        <v>0</v>
      </c>
      <c r="Y14" s="31">
        <f>'P.V  Juin'!W16</f>
        <v>10</v>
      </c>
      <c r="Z14" s="288">
        <f>'P.V  Juin'!X16</f>
        <v>3</v>
      </c>
      <c r="AA14" s="104">
        <f>'P.V  Juin'!Y16</f>
        <v>10</v>
      </c>
      <c r="AB14" s="291">
        <f>'P.V  Juin'!Z16</f>
        <v>3</v>
      </c>
      <c r="AC14" s="106">
        <f>'P.V  Juin'!AA16</f>
        <v>7.1590909090909092</v>
      </c>
      <c r="AD14" s="294">
        <f>'P.V  Juin'!AB16</f>
        <v>9</v>
      </c>
      <c r="AE14" s="105">
        <f>'P.V  Juin'!AD16</f>
        <v>0</v>
      </c>
      <c r="AF14" s="287">
        <f>'P.V  Juin'!AE16</f>
        <v>0</v>
      </c>
      <c r="AG14" s="23">
        <f>'P.V  Juin'!AF16</f>
        <v>0</v>
      </c>
      <c r="AH14" s="287">
        <f>'P.V  Juin'!AG16</f>
        <v>0</v>
      </c>
      <c r="AI14" s="24">
        <f>'P.V  Juin'!AH16</f>
        <v>0</v>
      </c>
      <c r="AJ14" s="297">
        <f>'P.V  Juin'!AI16</f>
        <v>0</v>
      </c>
      <c r="AK14" s="298">
        <f>'P.V  Juin'!AJ16</f>
        <v>9</v>
      </c>
      <c r="AL14" s="292" t="str">
        <f>'P.V  Juin'!AK16</f>
        <v>Rattrapage</v>
      </c>
      <c r="AM14" s="299"/>
      <c r="AN14" s="3"/>
    </row>
    <row r="15" spans="1:40">
      <c r="A15" s="259">
        <v>5</v>
      </c>
      <c r="B15" s="262"/>
      <c r="C15" s="264">
        <f>'P.V  Juin'!A17</f>
        <v>5</v>
      </c>
      <c r="D15" s="280" t="s">
        <v>199</v>
      </c>
      <c r="E15" s="280" t="s">
        <v>200</v>
      </c>
      <c r="F15" s="280" t="s">
        <v>201</v>
      </c>
      <c r="G15" s="332" t="s">
        <v>234</v>
      </c>
      <c r="H15" s="332" t="s">
        <v>235</v>
      </c>
      <c r="I15" s="102">
        <f>'P.V  Juin'!G17</f>
        <v>15</v>
      </c>
      <c r="J15" s="287">
        <f>'P.V  Juin'!H17</f>
        <v>6</v>
      </c>
      <c r="K15" s="31">
        <f>'P.V  Juin'!I17</f>
        <v>11</v>
      </c>
      <c r="L15" s="288">
        <f>'P.V  Juin'!J17</f>
        <v>6</v>
      </c>
      <c r="M15" s="104">
        <f>'P.V  Juin'!K17</f>
        <v>13</v>
      </c>
      <c r="N15" s="289">
        <f>'P.V  Juin'!L17</f>
        <v>12</v>
      </c>
      <c r="O15" s="31">
        <f>'P.V  Juin'!M17</f>
        <v>11.5</v>
      </c>
      <c r="P15" s="287">
        <f>'P.V  Juin'!N17</f>
        <v>6</v>
      </c>
      <c r="Q15" s="31">
        <f>'P.V  Juin'!O17</f>
        <v>16</v>
      </c>
      <c r="R15" s="288">
        <f>'P.V  Juin'!P17</f>
        <v>6</v>
      </c>
      <c r="S15" s="104">
        <f>'P.V  Juin'!Q17</f>
        <v>13.75</v>
      </c>
      <c r="T15" s="289">
        <f>'P.V  Juin'!R17</f>
        <v>12</v>
      </c>
      <c r="U15" s="31">
        <f>'P.V  Juin'!S17</f>
        <v>13</v>
      </c>
      <c r="V15" s="288">
        <f>'P.V  Juin'!T17</f>
        <v>3</v>
      </c>
      <c r="W15" s="104">
        <f>'P.V  Juin'!U17</f>
        <v>13</v>
      </c>
      <c r="X15" s="290">
        <f>'P.V  Juin'!V17</f>
        <v>3</v>
      </c>
      <c r="Y15" s="31">
        <f>'P.V  Juin'!W17</f>
        <v>13</v>
      </c>
      <c r="Z15" s="288">
        <f>'P.V  Juin'!X17</f>
        <v>3</v>
      </c>
      <c r="AA15" s="104">
        <f>'P.V  Juin'!Y17</f>
        <v>13</v>
      </c>
      <c r="AB15" s="291">
        <f>'P.V  Juin'!Z17</f>
        <v>3</v>
      </c>
      <c r="AC15" s="106">
        <f>'P.V  Juin'!AA17</f>
        <v>13.272727272727273</v>
      </c>
      <c r="AD15" s="294">
        <f>'P.V  Juin'!AB17</f>
        <v>30</v>
      </c>
      <c r="AE15" s="105">
        <f>'P.V  Juin'!AD17</f>
        <v>0</v>
      </c>
      <c r="AF15" s="287">
        <f>'P.V  Juin'!AE17</f>
        <v>0</v>
      </c>
      <c r="AG15" s="23">
        <f>'P.V  Juin'!AF17</f>
        <v>0</v>
      </c>
      <c r="AH15" s="287">
        <f>'P.V  Juin'!AG17</f>
        <v>0</v>
      </c>
      <c r="AI15" s="24">
        <f>'P.V  Juin'!AH17</f>
        <v>0</v>
      </c>
      <c r="AJ15" s="297">
        <f>'P.V  Juin'!AI17</f>
        <v>0</v>
      </c>
      <c r="AK15" s="298">
        <f>'P.V  Juin'!AJ17</f>
        <v>30</v>
      </c>
      <c r="AL15" s="292" t="str">
        <f>'P.V  Juin'!AK17</f>
        <v>Rattrapage</v>
      </c>
      <c r="AM15" s="299"/>
      <c r="AN15" s="3"/>
    </row>
    <row r="16" spans="1:40">
      <c r="A16" s="259">
        <v>6</v>
      </c>
      <c r="B16" s="262"/>
      <c r="C16" s="264">
        <f>'P.V  Juin'!A18</f>
        <v>6</v>
      </c>
      <c r="D16" s="280" t="s">
        <v>202</v>
      </c>
      <c r="E16" s="280" t="s">
        <v>203</v>
      </c>
      <c r="F16" s="280" t="s">
        <v>204</v>
      </c>
      <c r="G16" s="332" t="s">
        <v>236</v>
      </c>
      <c r="H16" s="332" t="s">
        <v>174</v>
      </c>
      <c r="I16" s="102">
        <f>'P.V  Juin'!G18</f>
        <v>16</v>
      </c>
      <c r="J16" s="287">
        <f>'P.V  Juin'!H18</f>
        <v>6</v>
      </c>
      <c r="K16" s="31">
        <f>'P.V  Juin'!I18</f>
        <v>10</v>
      </c>
      <c r="L16" s="288">
        <f>'P.V  Juin'!J18</f>
        <v>6</v>
      </c>
      <c r="M16" s="104">
        <f>'P.V  Juin'!K18</f>
        <v>13</v>
      </c>
      <c r="N16" s="289">
        <f>'P.V  Juin'!L18</f>
        <v>12</v>
      </c>
      <c r="O16" s="31">
        <f>'P.V  Juin'!M18</f>
        <v>10.5</v>
      </c>
      <c r="P16" s="287">
        <f>'P.V  Juin'!N18</f>
        <v>6</v>
      </c>
      <c r="Q16" s="31">
        <f>'P.V  Juin'!O18</f>
        <v>13</v>
      </c>
      <c r="R16" s="288">
        <f>'P.V  Juin'!P18</f>
        <v>6</v>
      </c>
      <c r="S16" s="104">
        <f>'P.V  Juin'!Q18</f>
        <v>11.75</v>
      </c>
      <c r="T16" s="289">
        <f>'P.V  Juin'!R18</f>
        <v>12</v>
      </c>
      <c r="U16" s="31">
        <f>'P.V  Juin'!S18</f>
        <v>11</v>
      </c>
      <c r="V16" s="288">
        <f>'P.V  Juin'!T18</f>
        <v>3</v>
      </c>
      <c r="W16" s="104">
        <f>'P.V  Juin'!U18</f>
        <v>11</v>
      </c>
      <c r="X16" s="290">
        <f>'P.V  Juin'!V18</f>
        <v>3</v>
      </c>
      <c r="Y16" s="31">
        <f>'P.V  Juin'!W18</f>
        <v>13</v>
      </c>
      <c r="Z16" s="288">
        <f>'P.V  Juin'!X18</f>
        <v>3</v>
      </c>
      <c r="AA16" s="104">
        <f>'P.V  Juin'!Y18</f>
        <v>13</v>
      </c>
      <c r="AB16" s="291">
        <f>'P.V  Juin'!Z18</f>
        <v>3</v>
      </c>
      <c r="AC16" s="106">
        <f>'P.V  Juin'!AA18</f>
        <v>12.272727272727273</v>
      </c>
      <c r="AD16" s="294">
        <f>'P.V  Juin'!AB18</f>
        <v>30</v>
      </c>
      <c r="AE16" s="105">
        <f>'P.V  Juin'!AD18</f>
        <v>0</v>
      </c>
      <c r="AF16" s="287">
        <f>'P.V  Juin'!AE18</f>
        <v>0</v>
      </c>
      <c r="AG16" s="23">
        <f>'P.V  Juin'!AF18</f>
        <v>0</v>
      </c>
      <c r="AH16" s="287">
        <f>'P.V  Juin'!AG18</f>
        <v>0</v>
      </c>
      <c r="AI16" s="24">
        <f>'P.V  Juin'!AH18</f>
        <v>0</v>
      </c>
      <c r="AJ16" s="297">
        <f>'P.V  Juin'!AI18</f>
        <v>0</v>
      </c>
      <c r="AK16" s="298">
        <f>'P.V  Juin'!AJ18</f>
        <v>30</v>
      </c>
      <c r="AL16" s="292" t="str">
        <f>'P.V  Juin'!AK18</f>
        <v>Rattrapage</v>
      </c>
      <c r="AM16" s="334" t="s">
        <v>251</v>
      </c>
      <c r="AN16" s="3"/>
    </row>
    <row r="17" spans="1:40">
      <c r="A17" s="259">
        <v>7</v>
      </c>
      <c r="B17" s="262"/>
      <c r="C17" s="264">
        <f>'P.V  Juin'!A19</f>
        <v>7</v>
      </c>
      <c r="D17" s="280" t="s">
        <v>205</v>
      </c>
      <c r="E17" s="280" t="s">
        <v>206</v>
      </c>
      <c r="F17" s="280" t="s">
        <v>171</v>
      </c>
      <c r="G17" s="332" t="s">
        <v>237</v>
      </c>
      <c r="H17" s="332" t="s">
        <v>238</v>
      </c>
      <c r="I17" s="102">
        <f>'P.V  Juin'!G19</f>
        <v>10</v>
      </c>
      <c r="J17" s="287">
        <f>'P.V  Juin'!H19</f>
        <v>6</v>
      </c>
      <c r="K17" s="31">
        <f>'P.V  Juin'!I19</f>
        <v>12</v>
      </c>
      <c r="L17" s="288">
        <f>'P.V  Juin'!J19</f>
        <v>6</v>
      </c>
      <c r="M17" s="104">
        <f>'P.V  Juin'!K19</f>
        <v>11</v>
      </c>
      <c r="N17" s="289">
        <f>'P.V  Juin'!L19</f>
        <v>12</v>
      </c>
      <c r="O17" s="31">
        <f>'P.V  Juin'!M19</f>
        <v>6.5</v>
      </c>
      <c r="P17" s="287">
        <f>'P.V  Juin'!N19</f>
        <v>0</v>
      </c>
      <c r="Q17" s="31">
        <f>'P.V  Juin'!O19</f>
        <v>13</v>
      </c>
      <c r="R17" s="288">
        <f>'P.V  Juin'!P19</f>
        <v>6</v>
      </c>
      <c r="S17" s="104">
        <f>'P.V  Juin'!Q19</f>
        <v>9.75</v>
      </c>
      <c r="T17" s="289">
        <f>'P.V  Juin'!R19</f>
        <v>6</v>
      </c>
      <c r="U17" s="31">
        <f>'P.V  Juin'!S19</f>
        <v>13</v>
      </c>
      <c r="V17" s="288">
        <f>'P.V  Juin'!T19</f>
        <v>3</v>
      </c>
      <c r="W17" s="104">
        <f>'P.V  Juin'!U19</f>
        <v>13</v>
      </c>
      <c r="X17" s="290">
        <f>'P.V  Juin'!V19</f>
        <v>3</v>
      </c>
      <c r="Y17" s="31">
        <f>'P.V  Juin'!W19</f>
        <v>12</v>
      </c>
      <c r="Z17" s="288">
        <f>'P.V  Juin'!X19</f>
        <v>3</v>
      </c>
      <c r="AA17" s="104">
        <f>'P.V  Juin'!Y19</f>
        <v>12</v>
      </c>
      <c r="AB17" s="291">
        <f>'P.V  Juin'!Z19</f>
        <v>3</v>
      </c>
      <c r="AC17" s="106">
        <f>'P.V  Juin'!AA19</f>
        <v>10.954545454545455</v>
      </c>
      <c r="AD17" s="294">
        <f>'P.V  Juin'!AB19</f>
        <v>30</v>
      </c>
      <c r="AE17" s="105">
        <f>'P.V  Juin'!AD19</f>
        <v>0</v>
      </c>
      <c r="AF17" s="287">
        <f>'P.V  Juin'!AE19</f>
        <v>0</v>
      </c>
      <c r="AG17" s="23">
        <f>'P.V  Juin'!AF19</f>
        <v>0</v>
      </c>
      <c r="AH17" s="287">
        <f>'P.V  Juin'!AG19</f>
        <v>0</v>
      </c>
      <c r="AI17" s="24">
        <f>'P.V  Juin'!AH19</f>
        <v>0</v>
      </c>
      <c r="AJ17" s="297">
        <f>'P.V  Juin'!AI19</f>
        <v>0</v>
      </c>
      <c r="AK17" s="298">
        <f>'P.V  Juin'!AJ19</f>
        <v>30</v>
      </c>
      <c r="AL17" s="292" t="str">
        <f>'P.V  Juin'!AK19</f>
        <v>Rattrapage</v>
      </c>
      <c r="AM17" s="334" t="s">
        <v>251</v>
      </c>
      <c r="AN17" s="3"/>
    </row>
    <row r="18" spans="1:40">
      <c r="A18" s="259">
        <v>8</v>
      </c>
      <c r="B18" s="262"/>
      <c r="C18" s="264">
        <f>'P.V  Juin'!A20</f>
        <v>8</v>
      </c>
      <c r="D18" s="280" t="s">
        <v>207</v>
      </c>
      <c r="E18" s="280" t="s">
        <v>208</v>
      </c>
      <c r="F18" s="280" t="s">
        <v>209</v>
      </c>
      <c r="G18" s="332" t="s">
        <v>239</v>
      </c>
      <c r="H18" s="332" t="s">
        <v>240</v>
      </c>
      <c r="I18" s="102">
        <f>'P.V  Juin'!G20</f>
        <v>5</v>
      </c>
      <c r="J18" s="287">
        <f>'P.V  Juin'!H20</f>
        <v>0</v>
      </c>
      <c r="K18" s="31">
        <f>'P.V  Juin'!I20</f>
        <v>6.5</v>
      </c>
      <c r="L18" s="288">
        <f>'P.V  Juin'!J20</f>
        <v>0</v>
      </c>
      <c r="M18" s="104">
        <f>'P.V  Juin'!K20</f>
        <v>5.75</v>
      </c>
      <c r="N18" s="289">
        <f>'P.V  Juin'!L20</f>
        <v>0</v>
      </c>
      <c r="O18" s="31">
        <f>'P.V  Juin'!M20</f>
        <v>4</v>
      </c>
      <c r="P18" s="287">
        <f>'P.V  Juin'!N20</f>
        <v>0</v>
      </c>
      <c r="Q18" s="31">
        <f>'P.V  Juin'!O20</f>
        <v>3</v>
      </c>
      <c r="R18" s="288">
        <f>'P.V  Juin'!P20</f>
        <v>0</v>
      </c>
      <c r="S18" s="104">
        <f>'P.V  Juin'!Q20</f>
        <v>3.5</v>
      </c>
      <c r="T18" s="289">
        <f>'P.V  Juin'!R20</f>
        <v>0</v>
      </c>
      <c r="U18" s="31">
        <f>'P.V  Juin'!S20</f>
        <v>5</v>
      </c>
      <c r="V18" s="288">
        <f>'P.V  Juin'!T20</f>
        <v>0</v>
      </c>
      <c r="W18" s="104">
        <f>'P.V  Juin'!U20</f>
        <v>5</v>
      </c>
      <c r="X18" s="290">
        <f>'P.V  Juin'!V20</f>
        <v>0</v>
      </c>
      <c r="Y18" s="31">
        <f>'P.V  Juin'!W20</f>
        <v>12</v>
      </c>
      <c r="Z18" s="288">
        <f>'P.V  Juin'!X20</f>
        <v>3</v>
      </c>
      <c r="AA18" s="104">
        <f>'P.V  Juin'!Y20</f>
        <v>12</v>
      </c>
      <c r="AB18" s="291">
        <f>'P.V  Juin'!Z20</f>
        <v>3</v>
      </c>
      <c r="AC18" s="106">
        <f>'P.V  Juin'!AA20</f>
        <v>5.6818181818181817</v>
      </c>
      <c r="AD18" s="294">
        <f>'P.V  Juin'!AB20</f>
        <v>3</v>
      </c>
      <c r="AE18" s="105">
        <f>'P.V  Juin'!AD20</f>
        <v>0</v>
      </c>
      <c r="AF18" s="287">
        <f>'P.V  Juin'!AE20</f>
        <v>0</v>
      </c>
      <c r="AG18" s="23">
        <f>'P.V  Juin'!AF20</f>
        <v>0</v>
      </c>
      <c r="AH18" s="287">
        <f>'P.V  Juin'!AG20</f>
        <v>0</v>
      </c>
      <c r="AI18" s="24">
        <f>'P.V  Juin'!AH20</f>
        <v>0</v>
      </c>
      <c r="AJ18" s="297">
        <f>'P.V  Juin'!AI20</f>
        <v>0</v>
      </c>
      <c r="AK18" s="298">
        <f>'P.V  Juin'!AJ20</f>
        <v>3</v>
      </c>
      <c r="AL18" s="292" t="str">
        <f>'P.V  Juin'!AK20</f>
        <v>Rattrapage</v>
      </c>
      <c r="AM18" s="299"/>
      <c r="AN18" s="3"/>
    </row>
    <row r="19" spans="1:40">
      <c r="A19" s="259">
        <v>9</v>
      </c>
      <c r="B19" s="262"/>
      <c r="C19" s="264">
        <f>'P.V  Juin'!A21</f>
        <v>9</v>
      </c>
      <c r="D19" s="280" t="s">
        <v>210</v>
      </c>
      <c r="E19" s="280" t="s">
        <v>211</v>
      </c>
      <c r="F19" s="280" t="s">
        <v>172</v>
      </c>
      <c r="G19" s="332" t="s">
        <v>241</v>
      </c>
      <c r="H19" s="332" t="s">
        <v>242</v>
      </c>
      <c r="I19" s="102">
        <f>'P.V  Juin'!G21</f>
        <v>16</v>
      </c>
      <c r="J19" s="287">
        <f>'P.V  Juin'!H21</f>
        <v>6</v>
      </c>
      <c r="K19" s="31">
        <f>'P.V  Juin'!I21</f>
        <v>11</v>
      </c>
      <c r="L19" s="288">
        <f>'P.V  Juin'!J21</f>
        <v>6</v>
      </c>
      <c r="M19" s="104">
        <f>'P.V  Juin'!K21</f>
        <v>13.5</v>
      </c>
      <c r="N19" s="289">
        <f>'P.V  Juin'!L21</f>
        <v>12</v>
      </c>
      <c r="O19" s="31">
        <f>'P.V  Juin'!M21</f>
        <v>11</v>
      </c>
      <c r="P19" s="287">
        <f>'P.V  Juin'!N21</f>
        <v>6</v>
      </c>
      <c r="Q19" s="31">
        <f>'P.V  Juin'!O21</f>
        <v>8</v>
      </c>
      <c r="R19" s="288">
        <f>'P.V  Juin'!P21</f>
        <v>0</v>
      </c>
      <c r="S19" s="104">
        <f>'P.V  Juin'!Q21</f>
        <v>9.5</v>
      </c>
      <c r="T19" s="289">
        <f>'P.V  Juin'!R21</f>
        <v>6</v>
      </c>
      <c r="U19" s="31">
        <f>'P.V  Juin'!S21</f>
        <v>12</v>
      </c>
      <c r="V19" s="288">
        <f>'P.V  Juin'!T21</f>
        <v>3</v>
      </c>
      <c r="W19" s="104">
        <f>'P.V  Juin'!U21</f>
        <v>12</v>
      </c>
      <c r="X19" s="290">
        <f>'P.V  Juin'!V21</f>
        <v>3</v>
      </c>
      <c r="Y19" s="31">
        <f>'P.V  Juin'!W21</f>
        <v>15</v>
      </c>
      <c r="Z19" s="288">
        <f>'P.V  Juin'!X21</f>
        <v>3</v>
      </c>
      <c r="AA19" s="104">
        <f>'P.V  Juin'!Y21</f>
        <v>15</v>
      </c>
      <c r="AB19" s="291">
        <f>'P.V  Juin'!Z21</f>
        <v>3</v>
      </c>
      <c r="AC19" s="106">
        <f>'P.V  Juin'!AA21</f>
        <v>12.045454545454545</v>
      </c>
      <c r="AD19" s="294">
        <f>'P.V  Juin'!AB21</f>
        <v>30</v>
      </c>
      <c r="AE19" s="105">
        <f>'P.V  Juin'!AD21</f>
        <v>0</v>
      </c>
      <c r="AF19" s="287">
        <f>'P.V  Juin'!AE21</f>
        <v>0</v>
      </c>
      <c r="AG19" s="23">
        <f>'P.V  Juin'!AF21</f>
        <v>0</v>
      </c>
      <c r="AH19" s="287">
        <f>'P.V  Juin'!AG21</f>
        <v>0</v>
      </c>
      <c r="AI19" s="24">
        <f>'P.V  Juin'!AH21</f>
        <v>0</v>
      </c>
      <c r="AJ19" s="297">
        <f>'P.V  Juin'!AI21</f>
        <v>0</v>
      </c>
      <c r="AK19" s="298">
        <f>'P.V  Juin'!AJ21</f>
        <v>30</v>
      </c>
      <c r="AL19" s="292" t="str">
        <f>'P.V  Juin'!AK21</f>
        <v>Rattrapage</v>
      </c>
      <c r="AM19" s="334" t="s">
        <v>251</v>
      </c>
      <c r="AN19" s="3"/>
    </row>
    <row r="20" spans="1:40">
      <c r="A20" s="259">
        <v>10</v>
      </c>
      <c r="B20" s="262"/>
      <c r="C20" s="264">
        <f>'P.V  Juin'!A22</f>
        <v>10</v>
      </c>
      <c r="D20" s="280" t="s">
        <v>212</v>
      </c>
      <c r="E20" s="280" t="s">
        <v>173</v>
      </c>
      <c r="F20" s="280" t="s">
        <v>213</v>
      </c>
      <c r="G20" s="332" t="s">
        <v>243</v>
      </c>
      <c r="H20" s="332" t="s">
        <v>244</v>
      </c>
      <c r="I20" s="102">
        <f>'P.V  Juin'!G22</f>
        <v>3</v>
      </c>
      <c r="J20" s="287">
        <f>'P.V  Juin'!H22</f>
        <v>0</v>
      </c>
      <c r="K20" s="31">
        <f>'P.V  Juin'!I22</f>
        <v>7</v>
      </c>
      <c r="L20" s="288">
        <f>'P.V  Juin'!J22</f>
        <v>0</v>
      </c>
      <c r="M20" s="104">
        <f>'P.V  Juin'!K22</f>
        <v>5</v>
      </c>
      <c r="N20" s="289">
        <f>'P.V  Juin'!L22</f>
        <v>0</v>
      </c>
      <c r="O20" s="31">
        <f>'P.V  Juin'!M22</f>
        <v>4.5</v>
      </c>
      <c r="P20" s="287">
        <f>'P.V  Juin'!N22</f>
        <v>0</v>
      </c>
      <c r="Q20" s="31">
        <f>'P.V  Juin'!O22</f>
        <v>1</v>
      </c>
      <c r="R20" s="288">
        <f>'P.V  Juin'!P22</f>
        <v>0</v>
      </c>
      <c r="S20" s="104">
        <f>'P.V  Juin'!Q22</f>
        <v>2.75</v>
      </c>
      <c r="T20" s="289">
        <f>'P.V  Juin'!R22</f>
        <v>0</v>
      </c>
      <c r="U20" s="31">
        <f>'P.V  Juin'!S22</f>
        <v>10</v>
      </c>
      <c r="V20" s="288">
        <f>'P.V  Juin'!T22</f>
        <v>3</v>
      </c>
      <c r="W20" s="104">
        <f>'P.V  Juin'!U22</f>
        <v>10</v>
      </c>
      <c r="X20" s="290">
        <f>'P.V  Juin'!V22</f>
        <v>3</v>
      </c>
      <c r="Y20" s="31">
        <f>'P.V  Juin'!W22</f>
        <v>12</v>
      </c>
      <c r="Z20" s="288">
        <f>'P.V  Juin'!X22</f>
        <v>3</v>
      </c>
      <c r="AA20" s="104">
        <f>'P.V  Juin'!Y22</f>
        <v>12</v>
      </c>
      <c r="AB20" s="291">
        <f>'P.V  Juin'!Z22</f>
        <v>3</v>
      </c>
      <c r="AC20" s="106">
        <f>'P.V  Juin'!AA22</f>
        <v>5.8181818181818183</v>
      </c>
      <c r="AD20" s="294">
        <f>'P.V  Juin'!AB22</f>
        <v>6</v>
      </c>
      <c r="AE20" s="105">
        <f>'P.V  Juin'!AD22</f>
        <v>0</v>
      </c>
      <c r="AF20" s="287">
        <f>'P.V  Juin'!AE22</f>
        <v>0</v>
      </c>
      <c r="AG20" s="23">
        <f>'P.V  Juin'!AF22</f>
        <v>0</v>
      </c>
      <c r="AH20" s="287">
        <f>'P.V  Juin'!AG22</f>
        <v>0</v>
      </c>
      <c r="AI20" s="24">
        <f>'P.V  Juin'!AH22</f>
        <v>0</v>
      </c>
      <c r="AJ20" s="297">
        <f>'P.V  Juin'!AI22</f>
        <v>0</v>
      </c>
      <c r="AK20" s="298">
        <f>'P.V  Juin'!AJ22</f>
        <v>6</v>
      </c>
      <c r="AL20" s="292" t="str">
        <f>'P.V  Juin'!AK22</f>
        <v>Rattrapage</v>
      </c>
      <c r="AM20" s="299"/>
      <c r="AN20" s="3"/>
    </row>
    <row r="21" spans="1:40">
      <c r="A21" s="259">
        <v>11</v>
      </c>
      <c r="B21" s="262"/>
      <c r="C21" s="264">
        <f>'P.V  Juin'!A23</f>
        <v>11</v>
      </c>
      <c r="D21" s="280" t="s">
        <v>214</v>
      </c>
      <c r="E21" s="280" t="s">
        <v>215</v>
      </c>
      <c r="F21" s="280" t="s">
        <v>216</v>
      </c>
      <c r="G21" s="332" t="s">
        <v>245</v>
      </c>
      <c r="H21" s="332" t="s">
        <v>246</v>
      </c>
      <c r="I21" s="102">
        <f>'P.V  Juin'!G23</f>
        <v>15.5</v>
      </c>
      <c r="J21" s="287">
        <f>'P.V  Juin'!H23</f>
        <v>6</v>
      </c>
      <c r="K21" s="31">
        <f>'P.V  Juin'!I23</f>
        <v>10.5</v>
      </c>
      <c r="L21" s="288">
        <f>'P.V  Juin'!J23</f>
        <v>6</v>
      </c>
      <c r="M21" s="104">
        <f>'P.V  Juin'!K23</f>
        <v>13</v>
      </c>
      <c r="N21" s="289">
        <f>'P.V  Juin'!L23</f>
        <v>12</v>
      </c>
      <c r="O21" s="31">
        <f>'P.V  Juin'!M23</f>
        <v>11</v>
      </c>
      <c r="P21" s="287">
        <f>'P.V  Juin'!N23</f>
        <v>6</v>
      </c>
      <c r="Q21" s="31">
        <f>'P.V  Juin'!O23</f>
        <v>13</v>
      </c>
      <c r="R21" s="288">
        <f>'P.V  Juin'!P23</f>
        <v>6</v>
      </c>
      <c r="S21" s="104">
        <f>'P.V  Juin'!Q23</f>
        <v>12</v>
      </c>
      <c r="T21" s="289">
        <f>'P.V  Juin'!R23</f>
        <v>12</v>
      </c>
      <c r="U21" s="31">
        <f>'P.V  Juin'!S23</f>
        <v>13</v>
      </c>
      <c r="V21" s="288">
        <f>'P.V  Juin'!T23</f>
        <v>3</v>
      </c>
      <c r="W21" s="104">
        <f>'P.V  Juin'!U23</f>
        <v>13</v>
      </c>
      <c r="X21" s="290">
        <f>'P.V  Juin'!V23</f>
        <v>3</v>
      </c>
      <c r="Y21" s="31">
        <f>'P.V  Juin'!W23</f>
        <v>14</v>
      </c>
      <c r="Z21" s="288">
        <f>'P.V  Juin'!X23</f>
        <v>3</v>
      </c>
      <c r="AA21" s="104">
        <f>'P.V  Juin'!Y23</f>
        <v>14</v>
      </c>
      <c r="AB21" s="291">
        <f>'P.V  Juin'!Z23</f>
        <v>3</v>
      </c>
      <c r="AC21" s="106">
        <f>'P.V  Juin'!AA23</f>
        <v>12.772727272727273</v>
      </c>
      <c r="AD21" s="294">
        <f>'P.V  Juin'!AB23</f>
        <v>30</v>
      </c>
      <c r="AE21" s="105">
        <f>'P.V  Juin'!AD23</f>
        <v>0</v>
      </c>
      <c r="AF21" s="287">
        <f>'P.V  Juin'!AE23</f>
        <v>0</v>
      </c>
      <c r="AG21" s="23">
        <f>'P.V  Juin'!AF23</f>
        <v>0</v>
      </c>
      <c r="AH21" s="287">
        <f>'P.V  Juin'!AG23</f>
        <v>0</v>
      </c>
      <c r="AI21" s="24">
        <f>'P.V  Juin'!AH23</f>
        <v>0</v>
      </c>
      <c r="AJ21" s="297">
        <f>'P.V  Juin'!AI23</f>
        <v>0</v>
      </c>
      <c r="AK21" s="298">
        <f>'P.V  Juin'!AJ23</f>
        <v>30</v>
      </c>
      <c r="AL21" s="292" t="str">
        <f>'P.V  Juin'!AK23</f>
        <v>Rattrapage</v>
      </c>
      <c r="AM21" s="334" t="s">
        <v>251</v>
      </c>
      <c r="AN21" s="3"/>
    </row>
    <row r="22" spans="1:40">
      <c r="A22" s="259">
        <v>12</v>
      </c>
      <c r="B22" s="262"/>
      <c r="C22" s="264">
        <f>'P.V  Juin'!A24</f>
        <v>12</v>
      </c>
      <c r="D22" s="280" t="s">
        <v>217</v>
      </c>
      <c r="E22" s="280" t="s">
        <v>218</v>
      </c>
      <c r="F22" s="280" t="s">
        <v>219</v>
      </c>
      <c r="G22" s="332" t="s">
        <v>247</v>
      </c>
      <c r="H22" s="332" t="s">
        <v>242</v>
      </c>
      <c r="I22" s="102">
        <f>'P.V  Juin'!G24</f>
        <v>12.5</v>
      </c>
      <c r="J22" s="287">
        <f>'P.V  Juin'!H24</f>
        <v>6</v>
      </c>
      <c r="K22" s="31">
        <f>'P.V  Juin'!I24</f>
        <v>10</v>
      </c>
      <c r="L22" s="288">
        <f>'P.V  Juin'!J24</f>
        <v>6</v>
      </c>
      <c r="M22" s="104">
        <f>'P.V  Juin'!K24</f>
        <v>11.25</v>
      </c>
      <c r="N22" s="289">
        <f>'P.V  Juin'!L24</f>
        <v>12</v>
      </c>
      <c r="O22" s="31">
        <f>'P.V  Juin'!M24</f>
        <v>11</v>
      </c>
      <c r="P22" s="287">
        <f>'P.V  Juin'!N24</f>
        <v>6</v>
      </c>
      <c r="Q22" s="31">
        <f>'P.V  Juin'!O24</f>
        <v>7</v>
      </c>
      <c r="R22" s="288">
        <f>'P.V  Juin'!P24</f>
        <v>0</v>
      </c>
      <c r="S22" s="104">
        <f>'P.V  Juin'!Q24</f>
        <v>9</v>
      </c>
      <c r="T22" s="289">
        <f>'P.V  Juin'!R24</f>
        <v>6</v>
      </c>
      <c r="U22" s="31">
        <f>'P.V  Juin'!S24</f>
        <v>8</v>
      </c>
      <c r="V22" s="288">
        <f>'P.V  Juin'!T24</f>
        <v>0</v>
      </c>
      <c r="W22" s="104">
        <f>'P.V  Juin'!U24</f>
        <v>8</v>
      </c>
      <c r="X22" s="290">
        <f>'P.V  Juin'!V24</f>
        <v>0</v>
      </c>
      <c r="Y22" s="31">
        <f>'P.V  Juin'!W24</f>
        <v>11</v>
      </c>
      <c r="Z22" s="288">
        <f>'P.V  Juin'!X24</f>
        <v>3</v>
      </c>
      <c r="AA22" s="104">
        <f>'P.V  Juin'!Y24</f>
        <v>11</v>
      </c>
      <c r="AB22" s="291">
        <f>'P.V  Juin'!Z24</f>
        <v>3</v>
      </c>
      <c r="AC22" s="106">
        <f>'P.V  Juin'!AA24</f>
        <v>9.954545454545455</v>
      </c>
      <c r="AD22" s="294">
        <f>'P.V  Juin'!AB24</f>
        <v>21</v>
      </c>
      <c r="AE22" s="105">
        <f>'P.V  Juin'!AD24</f>
        <v>0</v>
      </c>
      <c r="AF22" s="287">
        <f>'P.V  Juin'!AE24</f>
        <v>0</v>
      </c>
      <c r="AG22" s="23">
        <f>'P.V  Juin'!AF24</f>
        <v>0</v>
      </c>
      <c r="AH22" s="287">
        <f>'P.V  Juin'!AG24</f>
        <v>0</v>
      </c>
      <c r="AI22" s="24">
        <f>'P.V  Juin'!AH24</f>
        <v>0</v>
      </c>
      <c r="AJ22" s="297">
        <f>'P.V  Juin'!AI24</f>
        <v>0</v>
      </c>
      <c r="AK22" s="298">
        <f>'P.V  Juin'!AJ24</f>
        <v>21</v>
      </c>
      <c r="AL22" s="292" t="str">
        <f>'P.V  Juin'!AK24</f>
        <v>Rattrapage</v>
      </c>
      <c r="AM22" s="299"/>
      <c r="AN22" s="3"/>
    </row>
    <row r="23" spans="1:40">
      <c r="A23" s="259">
        <v>13</v>
      </c>
      <c r="B23" s="262"/>
      <c r="C23" s="264">
        <f>'P.V  Juin'!A25</f>
        <v>13</v>
      </c>
      <c r="D23" s="280" t="s">
        <v>220</v>
      </c>
      <c r="E23" s="280" t="s">
        <v>221</v>
      </c>
      <c r="F23" s="280" t="s">
        <v>222</v>
      </c>
      <c r="G23" s="332" t="s">
        <v>248</v>
      </c>
      <c r="H23" s="332" t="s">
        <v>231</v>
      </c>
      <c r="I23" s="102">
        <f>'P.V  Juin'!G25</f>
        <v>8</v>
      </c>
      <c r="J23" s="287">
        <f>'P.V  Juin'!H25</f>
        <v>0</v>
      </c>
      <c r="K23" s="31">
        <f>'P.V  Juin'!I25</f>
        <v>7.5</v>
      </c>
      <c r="L23" s="288">
        <f>'P.V  Juin'!J25</f>
        <v>0</v>
      </c>
      <c r="M23" s="104">
        <f>'P.V  Juin'!K25</f>
        <v>7.75</v>
      </c>
      <c r="N23" s="289">
        <f>'P.V  Juin'!L25</f>
        <v>0</v>
      </c>
      <c r="O23" s="31">
        <f>'P.V  Juin'!M25</f>
        <v>5</v>
      </c>
      <c r="P23" s="287">
        <f>'P.V  Juin'!N25</f>
        <v>0</v>
      </c>
      <c r="Q23" s="31">
        <f>'P.V  Juin'!O25</f>
        <v>12</v>
      </c>
      <c r="R23" s="288">
        <f>'P.V  Juin'!P25</f>
        <v>6</v>
      </c>
      <c r="S23" s="104">
        <f>'P.V  Juin'!Q25</f>
        <v>8.5</v>
      </c>
      <c r="T23" s="289">
        <f>'P.V  Juin'!R25</f>
        <v>6</v>
      </c>
      <c r="U23" s="31">
        <f>'P.V  Juin'!S25</f>
        <v>14</v>
      </c>
      <c r="V23" s="288">
        <f>'P.V  Juin'!T25</f>
        <v>3</v>
      </c>
      <c r="W23" s="104">
        <f>'P.V  Juin'!U25</f>
        <v>14</v>
      </c>
      <c r="X23" s="290">
        <f>'P.V  Juin'!V25</f>
        <v>3</v>
      </c>
      <c r="Y23" s="31">
        <f>'P.V  Juin'!W25</f>
        <v>2</v>
      </c>
      <c r="Z23" s="288">
        <f>'P.V  Juin'!X25</f>
        <v>0</v>
      </c>
      <c r="AA23" s="104">
        <f>'P.V  Juin'!Y25</f>
        <v>2</v>
      </c>
      <c r="AB23" s="291">
        <f>'P.V  Juin'!Z25</f>
        <v>0</v>
      </c>
      <c r="AC23" s="106">
        <f>'P.V  Juin'!AA25</f>
        <v>8.0909090909090917</v>
      </c>
      <c r="AD23" s="294">
        <f>'P.V  Juin'!AB25</f>
        <v>9</v>
      </c>
      <c r="AE23" s="105">
        <f>'P.V  Juin'!AD25</f>
        <v>0</v>
      </c>
      <c r="AF23" s="287">
        <f>'P.V  Juin'!AE25</f>
        <v>0</v>
      </c>
      <c r="AG23" s="23">
        <f>'P.V  Juin'!AF25</f>
        <v>0</v>
      </c>
      <c r="AH23" s="287">
        <f>'P.V  Juin'!AG25</f>
        <v>0</v>
      </c>
      <c r="AI23" s="24">
        <f>'P.V  Juin'!AH25</f>
        <v>0</v>
      </c>
      <c r="AJ23" s="297">
        <f>'P.V  Juin'!AI25</f>
        <v>0</v>
      </c>
      <c r="AK23" s="298">
        <f>'P.V  Juin'!AJ25</f>
        <v>9</v>
      </c>
      <c r="AL23" s="292" t="str">
        <f>'P.V  Juin'!AK25</f>
        <v>Rattrapage</v>
      </c>
      <c r="AM23" s="299"/>
      <c r="AN23" s="3"/>
    </row>
  </sheetData>
  <mergeCells count="6">
    <mergeCell ref="I8:AA8"/>
    <mergeCell ref="AE8:AI9"/>
    <mergeCell ref="I9:N9"/>
    <mergeCell ref="O9:T9"/>
    <mergeCell ref="U9:X9"/>
    <mergeCell ref="Y9:AA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59"/>
  <sheetViews>
    <sheetView view="pageBreakPreview" topLeftCell="A7" zoomScaleNormal="100" zoomScaleSheetLayoutView="100" workbookViewId="0">
      <selection activeCell="E13" sqref="E13:G25"/>
    </sheetView>
  </sheetViews>
  <sheetFormatPr baseColWidth="10" defaultRowHeight="15"/>
  <cols>
    <col min="1" max="1" width="4.85546875" style="2" customWidth="1"/>
    <col min="2" max="2" width="13.140625" style="2" customWidth="1"/>
    <col min="3" max="3" width="16.42578125" style="2" customWidth="1"/>
    <col min="4" max="4" width="7.7109375" style="2" customWidth="1"/>
    <col min="5" max="5" width="5.7109375" style="2" customWidth="1"/>
    <col min="6" max="6" width="16.5703125" style="2" customWidth="1"/>
    <col min="7" max="7" width="29.140625" style="2" customWidth="1"/>
    <col min="8" max="8" width="7.7109375" style="2" customWidth="1"/>
    <col min="9" max="9" width="5.7109375" style="2" customWidth="1"/>
    <col min="10" max="10" width="9.7109375" style="2" customWidth="1"/>
    <col min="11" max="11" width="7.7109375" style="2" customWidth="1"/>
    <col min="12" max="12" width="9.7109375" style="2" customWidth="1"/>
    <col min="13" max="13" width="7.7109375" style="2" customWidth="1"/>
    <col min="14" max="14" width="9.7109375" style="2" customWidth="1"/>
    <col min="15" max="15" width="7.28515625" style="2" customWidth="1"/>
    <col min="16" max="16" width="11.5703125" style="2" customWidth="1"/>
    <col min="17" max="17" width="3.7109375" style="2" customWidth="1"/>
    <col min="18" max="18" width="5.28515625" style="2" customWidth="1"/>
    <col min="19" max="19" width="3.7109375" style="2" customWidth="1"/>
    <col min="20" max="20" width="26.7109375" style="2" customWidth="1"/>
    <col min="21" max="21" width="5" style="2" customWidth="1"/>
    <col min="22" max="22" width="3.7109375" style="2" customWidth="1"/>
    <col min="23" max="23" width="5.28515625" style="2" customWidth="1"/>
    <col min="24" max="24" width="3.7109375" style="2" customWidth="1"/>
    <col min="25" max="16384" width="11.42578125" style="2"/>
  </cols>
  <sheetData>
    <row r="1" spans="1:24" s="70" customFormat="1" ht="16.5">
      <c r="B1" s="78"/>
      <c r="C1" s="372" t="s">
        <v>227</v>
      </c>
      <c r="D1" s="372"/>
      <c r="E1" s="372"/>
      <c r="F1" s="372"/>
      <c r="G1" s="372"/>
      <c r="H1" s="372"/>
      <c r="I1" s="372"/>
      <c r="J1" s="372"/>
      <c r="K1" s="372"/>
      <c r="L1" s="372"/>
      <c r="Q1" s="78"/>
      <c r="R1" s="78"/>
      <c r="S1" s="78"/>
      <c r="T1" s="78"/>
      <c r="U1" s="78"/>
      <c r="V1" s="78"/>
      <c r="W1" s="78"/>
      <c r="X1" s="78"/>
    </row>
    <row r="2" spans="1:24" s="70" customFormat="1" ht="16.5">
      <c r="B2" s="233"/>
      <c r="D2" s="232"/>
      <c r="E2" s="232"/>
      <c r="F2" s="231" t="s">
        <v>138</v>
      </c>
      <c r="H2" s="78"/>
      <c r="I2" s="78"/>
      <c r="J2" s="372" t="s">
        <v>226</v>
      </c>
      <c r="K2" s="372"/>
      <c r="L2" s="372"/>
      <c r="M2" s="372"/>
      <c r="N2" s="372"/>
      <c r="O2" s="372"/>
      <c r="P2" s="232"/>
      <c r="Q2" s="78"/>
      <c r="R2" s="78"/>
      <c r="S2" s="78"/>
      <c r="T2" s="78"/>
      <c r="U2" s="78"/>
      <c r="V2" s="78"/>
      <c r="W2" s="78"/>
      <c r="X2" s="78"/>
    </row>
    <row r="3" spans="1:24" s="70" customFormat="1" ht="16.5">
      <c r="D3" s="78"/>
      <c r="E3" s="232"/>
      <c r="F3" s="233" t="s">
        <v>139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</row>
    <row r="4" spans="1:24" s="70" customFormat="1" ht="16.5">
      <c r="A4" s="70" t="s">
        <v>140</v>
      </c>
      <c r="D4" s="234"/>
    </row>
    <row r="5" spans="1:24" s="70" customFormat="1" ht="21.75" customHeight="1">
      <c r="A5" s="70" t="s">
        <v>9</v>
      </c>
      <c r="D5" s="234"/>
      <c r="G5" s="382" t="s">
        <v>178</v>
      </c>
      <c r="H5" s="382"/>
      <c r="I5" s="382"/>
      <c r="J5" s="382"/>
      <c r="O5" s="234"/>
    </row>
    <row r="6" spans="1:24" s="235" customFormat="1" ht="12" customHeight="1">
      <c r="G6" s="382"/>
      <c r="H6" s="382"/>
      <c r="I6" s="382"/>
      <c r="J6" s="382"/>
      <c r="O6" s="236"/>
    </row>
    <row r="7" spans="1:24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24" ht="15.75">
      <c r="A8" s="41" t="s">
        <v>128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24" ht="15.75">
      <c r="A9" s="41" t="s">
        <v>129</v>
      </c>
      <c r="B9" s="41"/>
      <c r="D9" s="383" t="str">
        <f>LOOKUP(R41,Global!A11:A23,Global!E11:E23)</f>
        <v>TIGHREMT</v>
      </c>
      <c r="E9" s="383"/>
      <c r="F9" s="383"/>
      <c r="G9" s="61" t="str">
        <f>LOOKUP(R41,Global!A11:A23,Global!F11:F23)</f>
        <v>Nassima</v>
      </c>
      <c r="H9" s="41" t="s">
        <v>130</v>
      </c>
      <c r="J9" s="217" t="str">
        <f>LOOKUP(R41,Global!A11:A23,Global!G11:G23)</f>
        <v>02/06/1987</v>
      </c>
      <c r="K9" s="41"/>
      <c r="L9" s="41"/>
      <c r="N9" s="41" t="s">
        <v>157</v>
      </c>
      <c r="O9" s="41" t="str">
        <f>LOOKUP(R41,Global!A11:A23,Global!H11:H23)</f>
        <v>Tamokra</v>
      </c>
    </row>
    <row r="10" spans="1:24" ht="15.75">
      <c r="A10" s="41" t="s">
        <v>22</v>
      </c>
      <c r="B10" s="41"/>
      <c r="C10" s="216" t="str">
        <f>LOOKUP(R41,Global!A11:A23,Global!D11:D23)</f>
        <v>09DR0665</v>
      </c>
      <c r="D10" s="41"/>
      <c r="E10" s="41" t="s">
        <v>131</v>
      </c>
      <c r="F10" s="41"/>
      <c r="G10" s="42"/>
      <c r="H10" s="41" t="s">
        <v>132</v>
      </c>
      <c r="I10" s="40"/>
      <c r="J10" s="42"/>
      <c r="K10" s="41"/>
      <c r="L10" s="41" t="s">
        <v>11</v>
      </c>
      <c r="M10" s="41"/>
      <c r="O10" s="41"/>
    </row>
    <row r="11" spans="1:24" ht="15.75">
      <c r="A11" s="384" t="s">
        <v>23</v>
      </c>
      <c r="B11" s="384"/>
      <c r="C11" s="384" t="s">
        <v>158</v>
      </c>
      <c r="D11" s="384"/>
      <c r="E11" s="384"/>
      <c r="F11" s="384"/>
      <c r="H11" s="230"/>
      <c r="I11" s="230"/>
      <c r="K11" s="41"/>
      <c r="L11" s="230"/>
      <c r="M11" s="230"/>
      <c r="N11" s="230"/>
      <c r="O11" s="41"/>
      <c r="P11" s="43"/>
      <c r="Q11" s="43"/>
      <c r="R11" s="43"/>
      <c r="S11" s="43"/>
      <c r="T11" s="43"/>
      <c r="U11" s="43"/>
      <c r="V11" s="43"/>
      <c r="W11" s="43"/>
      <c r="X11" s="44"/>
    </row>
    <row r="12" spans="1:24" ht="15.75" hidden="1">
      <c r="A12" s="41" t="s">
        <v>133</v>
      </c>
      <c r="B12" s="41"/>
      <c r="C12" s="41"/>
      <c r="D12" s="230"/>
      <c r="E12" s="230"/>
      <c r="F12" s="217">
        <f>LOOKUP(R41,Global!A11:A23,Global!B11:B23)</f>
        <v>0</v>
      </c>
      <c r="G12" s="230"/>
      <c r="H12" s="230"/>
      <c r="I12" s="230"/>
      <c r="J12" s="230"/>
      <c r="K12" s="41"/>
      <c r="L12" s="230"/>
      <c r="M12" s="230"/>
      <c r="N12" s="230"/>
      <c r="O12" s="41"/>
      <c r="P12" s="43"/>
      <c r="Q12" s="43"/>
      <c r="S12" s="43"/>
      <c r="T12" s="43"/>
      <c r="U12" s="43"/>
      <c r="V12" s="43"/>
      <c r="W12" s="43"/>
      <c r="X12" s="44"/>
    </row>
    <row r="13" spans="1:24" ht="15.75" hidden="1">
      <c r="A13" s="41" t="s">
        <v>134</v>
      </c>
      <c r="B13" s="41"/>
      <c r="C13" s="41"/>
      <c r="D13" s="230"/>
      <c r="E13" s="230"/>
      <c r="F13" s="230"/>
      <c r="G13" s="230"/>
      <c r="H13" s="230"/>
      <c r="I13" s="230"/>
      <c r="J13" s="230"/>
      <c r="K13" s="41"/>
      <c r="L13" s="230"/>
      <c r="M13" s="230"/>
      <c r="N13" s="230"/>
      <c r="O13" s="41"/>
      <c r="P13" s="43"/>
      <c r="Q13" s="43"/>
      <c r="R13" s="43"/>
      <c r="S13" s="43"/>
      <c r="T13" s="43"/>
      <c r="U13" s="43"/>
      <c r="V13" s="43"/>
      <c r="W13" s="43"/>
      <c r="X13" s="44"/>
    </row>
    <row r="14" spans="1:24" ht="15.75" hidden="1">
      <c r="A14" s="41"/>
      <c r="B14" s="41"/>
      <c r="C14" s="41"/>
      <c r="D14" s="230"/>
      <c r="E14" s="230"/>
      <c r="F14" s="230"/>
      <c r="G14" s="230"/>
      <c r="H14" s="230"/>
      <c r="I14" s="230"/>
      <c r="J14" s="230"/>
      <c r="K14" s="41"/>
      <c r="L14" s="230"/>
      <c r="M14" s="230"/>
      <c r="N14" s="230"/>
      <c r="O14" s="41"/>
      <c r="P14" s="43"/>
      <c r="Q14" s="43"/>
      <c r="R14" s="43"/>
      <c r="S14" s="43"/>
      <c r="T14" s="43"/>
      <c r="U14" s="43"/>
      <c r="V14" s="43"/>
      <c r="W14" s="43"/>
      <c r="X14" s="44"/>
    </row>
    <row r="15" spans="1:24" ht="17.25" hidden="1">
      <c r="B15" s="45" t="s">
        <v>102</v>
      </c>
      <c r="C15" s="45"/>
      <c r="O15" s="45"/>
    </row>
    <row r="16" spans="1:24" ht="18" hidden="1" thickBot="1">
      <c r="B16" s="45"/>
      <c r="C16" s="45"/>
      <c r="O16" s="45"/>
    </row>
    <row r="17" spans="1:16" s="54" customFormat="1" ht="31.5" hidden="1" customHeight="1" thickTop="1" thickBot="1">
      <c r="A17" s="373" t="s">
        <v>24</v>
      </c>
      <c r="B17" s="46" t="s">
        <v>25</v>
      </c>
      <c r="C17" s="47"/>
      <c r="D17" s="48"/>
      <c r="E17" s="49"/>
      <c r="F17" s="50" t="s">
        <v>26</v>
      </c>
      <c r="G17" s="51"/>
      <c r="H17" s="48"/>
      <c r="I17" s="52"/>
      <c r="J17" s="50" t="s">
        <v>27</v>
      </c>
      <c r="K17" s="53"/>
      <c r="L17" s="53"/>
      <c r="M17" s="53"/>
      <c r="N17" s="48"/>
      <c r="O17" s="48"/>
      <c r="P17" s="49"/>
    </row>
    <row r="18" spans="1:16" s="54" customFormat="1" ht="21" hidden="1" customHeight="1" thickTop="1" thickBot="1">
      <c r="A18" s="374"/>
      <c r="B18" s="376" t="s">
        <v>28</v>
      </c>
      <c r="C18" s="378" t="s">
        <v>29</v>
      </c>
      <c r="D18" s="378" t="s">
        <v>30</v>
      </c>
      <c r="E18" s="380" t="s">
        <v>31</v>
      </c>
      <c r="F18" s="385" t="s">
        <v>32</v>
      </c>
      <c r="G18" s="386"/>
      <c r="H18" s="378" t="s">
        <v>33</v>
      </c>
      <c r="I18" s="380" t="s">
        <v>31</v>
      </c>
      <c r="J18" s="55" t="s">
        <v>34</v>
      </c>
      <c r="K18" s="56"/>
      <c r="L18" s="57" t="s">
        <v>35</v>
      </c>
      <c r="M18" s="56"/>
      <c r="N18" s="58" t="s">
        <v>36</v>
      </c>
      <c r="O18" s="48"/>
      <c r="P18" s="49"/>
    </row>
    <row r="19" spans="1:16" s="54" customFormat="1" ht="21" hidden="1" customHeight="1" thickTop="1" thickBot="1">
      <c r="A19" s="375"/>
      <c r="B19" s="377"/>
      <c r="C19" s="379"/>
      <c r="D19" s="379"/>
      <c r="E19" s="381"/>
      <c r="F19" s="387"/>
      <c r="G19" s="388"/>
      <c r="H19" s="379"/>
      <c r="I19" s="381"/>
      <c r="J19" s="131" t="s">
        <v>37</v>
      </c>
      <c r="K19" s="132" t="s">
        <v>38</v>
      </c>
      <c r="L19" s="133" t="s">
        <v>37</v>
      </c>
      <c r="M19" s="132" t="s">
        <v>38</v>
      </c>
      <c r="N19" s="134" t="s">
        <v>37</v>
      </c>
      <c r="O19" s="135" t="s">
        <v>38</v>
      </c>
      <c r="P19" s="136" t="s">
        <v>39</v>
      </c>
    </row>
    <row r="20" spans="1:16" s="54" customFormat="1" ht="18.95" hidden="1" customHeight="1" thickTop="1">
      <c r="A20" s="373" t="s">
        <v>103</v>
      </c>
      <c r="B20" s="138"/>
      <c r="C20" s="139"/>
      <c r="D20" s="140"/>
      <c r="E20" s="141"/>
      <c r="F20" s="389" t="s">
        <v>104</v>
      </c>
      <c r="G20" s="390"/>
      <c r="H20" s="142">
        <v>6</v>
      </c>
      <c r="I20" s="143">
        <v>4</v>
      </c>
      <c r="J20" s="144" t="e">
        <f>LOOKUP(R41,Global!A11:A23,Global!#REF!)</f>
        <v>#REF!</v>
      </c>
      <c r="K20" s="145" t="e">
        <f>IF(J20&gt;=9.995,6,0)</f>
        <v>#REF!</v>
      </c>
      <c r="L20" s="146"/>
      <c r="M20" s="147"/>
      <c r="N20" s="148"/>
      <c r="O20" s="149"/>
      <c r="P20" s="395" t="e">
        <f>LOOKUP(R41,Global!A11:A23,Global!#REF!)</f>
        <v>#REF!</v>
      </c>
    </row>
    <row r="21" spans="1:16" s="54" customFormat="1" ht="18.95" hidden="1" customHeight="1">
      <c r="A21" s="374"/>
      <c r="B21" s="150" t="s">
        <v>105</v>
      </c>
      <c r="C21" s="227" t="s">
        <v>40</v>
      </c>
      <c r="D21" s="228">
        <v>18</v>
      </c>
      <c r="E21" s="229">
        <v>12</v>
      </c>
      <c r="F21" s="398" t="s">
        <v>106</v>
      </c>
      <c r="G21" s="399"/>
      <c r="H21" s="151">
        <v>6</v>
      </c>
      <c r="I21" s="152">
        <v>4</v>
      </c>
      <c r="J21" s="153" t="e">
        <f>LOOKUP(R41,Global!A11:A23,Global!#REF!)</f>
        <v>#REF!</v>
      </c>
      <c r="K21" s="154" t="e">
        <f>IF(J21&gt;=9.995,6,0)</f>
        <v>#REF!</v>
      </c>
      <c r="L21" s="155" t="e">
        <f>(J20*I20+J21*I21+J22*I22)/E21</f>
        <v>#REF!</v>
      </c>
      <c r="M21" s="156" t="e">
        <f>IF(L21&gt;=9.995,D21,K20+K21+K22)</f>
        <v>#REF!</v>
      </c>
      <c r="N21" s="157"/>
      <c r="O21" s="158"/>
      <c r="P21" s="396"/>
    </row>
    <row r="22" spans="1:16" s="54" customFormat="1" ht="18.95" hidden="1" customHeight="1" thickBot="1">
      <c r="A22" s="374"/>
      <c r="B22" s="159"/>
      <c r="C22" s="160"/>
      <c r="D22" s="218"/>
      <c r="E22" s="219"/>
      <c r="F22" s="400" t="s">
        <v>107</v>
      </c>
      <c r="G22" s="401"/>
      <c r="H22" s="161">
        <v>6</v>
      </c>
      <c r="I22" s="162">
        <v>4</v>
      </c>
      <c r="J22" s="163" t="e">
        <f>LOOKUP(R41,Global!A11:A23,Global!#REF!)</f>
        <v>#REF!</v>
      </c>
      <c r="K22" s="164" t="e">
        <f>IF(J22&gt;=9.995,6,0)</f>
        <v>#REF!</v>
      </c>
      <c r="L22" s="220"/>
      <c r="M22" s="165"/>
      <c r="N22" s="157"/>
      <c r="O22" s="158"/>
      <c r="P22" s="396"/>
    </row>
    <row r="23" spans="1:16" s="54" customFormat="1" ht="18.95" hidden="1" customHeight="1" thickTop="1">
      <c r="A23" s="374"/>
      <c r="B23" s="402" t="s">
        <v>108</v>
      </c>
      <c r="C23" s="404" t="s">
        <v>41</v>
      </c>
      <c r="D23" s="391">
        <v>6</v>
      </c>
      <c r="E23" s="393">
        <v>4</v>
      </c>
      <c r="F23" s="59" t="s">
        <v>109</v>
      </c>
      <c r="G23" s="166"/>
      <c r="H23" s="167">
        <v>3</v>
      </c>
      <c r="I23" s="168">
        <v>2</v>
      </c>
      <c r="J23" s="169" t="e">
        <f>LOOKUP(R41,Global!A11:A23,Global!#REF!)</f>
        <v>#REF!</v>
      </c>
      <c r="K23" s="170" t="e">
        <f>IF(J23="-","-",IF(J23&gt;=9.995,3,0))</f>
        <v>#REF!</v>
      </c>
      <c r="L23" s="412" t="e">
        <f>(J23*I23+J24*I24)/E23</f>
        <v>#REF!</v>
      </c>
      <c r="M23" s="406" t="e">
        <f>IF(L23&gt;=9.995,D23,K23+K24)</f>
        <v>#REF!</v>
      </c>
      <c r="N23" s="171" t="e">
        <f>(L21*E21+L23*E23+L25*E25+L26*E26)/20</f>
        <v>#REF!</v>
      </c>
      <c r="O23" s="228" t="e">
        <f>IF(N23&gt;=9.995,30,M21+M23+M25+M26)</f>
        <v>#REF!</v>
      </c>
      <c r="P23" s="396"/>
    </row>
    <row r="24" spans="1:16" s="54" customFormat="1" ht="18.95" hidden="1" customHeight="1" thickBot="1">
      <c r="A24" s="374"/>
      <c r="B24" s="403"/>
      <c r="C24" s="405"/>
      <c r="D24" s="392"/>
      <c r="E24" s="394"/>
      <c r="F24" s="225" t="s">
        <v>110</v>
      </c>
      <c r="G24" s="226"/>
      <c r="H24" s="161">
        <v>3</v>
      </c>
      <c r="I24" s="162">
        <v>2</v>
      </c>
      <c r="J24" s="163" t="e">
        <f>LOOKUP(R41,Global!A11:A23,Global!#REF!)</f>
        <v>#REF!</v>
      </c>
      <c r="K24" s="164" t="e">
        <f>IF(J24="-","-",IF(J24&gt;=9.995,3,0))</f>
        <v>#REF!</v>
      </c>
      <c r="L24" s="413"/>
      <c r="M24" s="407"/>
      <c r="N24" s="157"/>
      <c r="O24" s="158"/>
      <c r="P24" s="396"/>
    </row>
    <row r="25" spans="1:16" s="54" customFormat="1" ht="18.95" hidden="1" customHeight="1" thickTop="1" thickBot="1">
      <c r="A25" s="374"/>
      <c r="B25" s="172" t="s">
        <v>42</v>
      </c>
      <c r="C25" s="173" t="s">
        <v>111</v>
      </c>
      <c r="D25" s="174">
        <v>3</v>
      </c>
      <c r="E25" s="60">
        <v>2</v>
      </c>
      <c r="F25" s="408" t="s">
        <v>112</v>
      </c>
      <c r="G25" s="409"/>
      <c r="H25" s="175">
        <v>3</v>
      </c>
      <c r="I25" s="176">
        <v>2</v>
      </c>
      <c r="J25" s="177" t="e">
        <f>LOOKUP(R41,Global!A11:A23,Global!#REF!)</f>
        <v>#REF!</v>
      </c>
      <c r="K25" s="164" t="e">
        <f>IF(J25="-","-",IF(J25&gt;=9.995,3,0))</f>
        <v>#REF!</v>
      </c>
      <c r="L25" s="178" t="e">
        <f>J25</f>
        <v>#REF!</v>
      </c>
      <c r="M25" s="179" t="e">
        <f>IF(L25="-","-",IF(L25&gt;=9.995,D25,K25))</f>
        <v>#REF!</v>
      </c>
      <c r="N25" s="180"/>
      <c r="O25" s="181"/>
      <c r="P25" s="396"/>
    </row>
    <row r="26" spans="1:16" s="54" customFormat="1" ht="18.95" hidden="1" customHeight="1" thickTop="1" thickBot="1">
      <c r="A26" s="375"/>
      <c r="B26" s="150" t="s">
        <v>43</v>
      </c>
      <c r="C26" s="182" t="s">
        <v>113</v>
      </c>
      <c r="D26" s="183">
        <v>3</v>
      </c>
      <c r="E26" s="224">
        <v>2</v>
      </c>
      <c r="F26" s="410" t="s">
        <v>114</v>
      </c>
      <c r="G26" s="411"/>
      <c r="H26" s="184">
        <v>3</v>
      </c>
      <c r="I26" s="185">
        <v>2</v>
      </c>
      <c r="J26" s="186" t="e">
        <f>LOOKUP(R41,Global!A11:A23,Global!#REF!)</f>
        <v>#REF!</v>
      </c>
      <c r="K26" s="187" t="e">
        <f>IF(J26="-","-",IF(J26&gt;=9.995,3,0))</f>
        <v>#REF!</v>
      </c>
      <c r="L26" s="188" t="e">
        <f>(J26*I26)/E26</f>
        <v>#REF!</v>
      </c>
      <c r="M26" s="187" t="e">
        <f>IF(L26&gt;=9.995,D26,K26)</f>
        <v>#REF!</v>
      </c>
      <c r="N26" s="189"/>
      <c r="O26" s="190"/>
      <c r="P26" s="397"/>
    </row>
    <row r="27" spans="1:16" ht="18.95" hidden="1" customHeight="1" thickTop="1">
      <c r="A27" s="373" t="s">
        <v>115</v>
      </c>
      <c r="B27" s="138"/>
      <c r="C27" s="191"/>
      <c r="D27" s="192"/>
      <c r="E27" s="223"/>
      <c r="F27" s="389" t="s">
        <v>116</v>
      </c>
      <c r="G27" s="390"/>
      <c r="H27" s="142">
        <v>6</v>
      </c>
      <c r="I27" s="143">
        <v>4</v>
      </c>
      <c r="J27" s="144" t="e">
        <f>LOOKUP(R41,Global!A11:A23,Global!#REF!)</f>
        <v>#REF!</v>
      </c>
      <c r="K27" s="145" t="e">
        <f>IF(J27&gt;=9.995,6,0)</f>
        <v>#REF!</v>
      </c>
      <c r="L27" s="146"/>
      <c r="M27" s="147"/>
      <c r="N27" s="193"/>
      <c r="O27" s="194"/>
      <c r="P27" s="395" t="e">
        <f>LOOKUP(R41,Global!A11:A23,Global!#REF!)</f>
        <v>#REF!</v>
      </c>
    </row>
    <row r="28" spans="1:16" ht="18.95" hidden="1" customHeight="1">
      <c r="A28" s="374"/>
      <c r="B28" s="150" t="s">
        <v>117</v>
      </c>
      <c r="C28" s="227" t="s">
        <v>118</v>
      </c>
      <c r="D28" s="228">
        <v>18</v>
      </c>
      <c r="E28" s="229">
        <v>12</v>
      </c>
      <c r="F28" s="398" t="s">
        <v>160</v>
      </c>
      <c r="G28" s="399"/>
      <c r="H28" s="151">
        <v>6</v>
      </c>
      <c r="I28" s="152">
        <v>4</v>
      </c>
      <c r="J28" s="153" t="e">
        <f>LOOKUP(R41,Global!A11:A23,Global!#REF!)</f>
        <v>#REF!</v>
      </c>
      <c r="K28" s="154" t="e">
        <f>IF(J28&gt;=9.995,6,0)</f>
        <v>#REF!</v>
      </c>
      <c r="L28" s="155" t="e">
        <f>(J27*I27+J28*I28+J29*I29)/E28</f>
        <v>#REF!</v>
      </c>
      <c r="M28" s="156" t="e">
        <f>IF(L28&gt;=9.995,D28,K27+K28+K29)</f>
        <v>#REF!</v>
      </c>
      <c r="N28" s="195"/>
      <c r="O28" s="196"/>
      <c r="P28" s="396"/>
    </row>
    <row r="29" spans="1:16" ht="18.95" hidden="1" customHeight="1" thickBot="1">
      <c r="A29" s="374"/>
      <c r="B29" s="197"/>
      <c r="C29" s="198"/>
      <c r="D29" s="228"/>
      <c r="E29" s="229"/>
      <c r="F29" s="414" t="s">
        <v>161</v>
      </c>
      <c r="G29" s="415"/>
      <c r="H29" s="199">
        <v>6</v>
      </c>
      <c r="I29" s="162">
        <v>4</v>
      </c>
      <c r="J29" s="200" t="e">
        <f>LOOKUP(R41,Global!A11:A23,Global!#REF!)</f>
        <v>#REF!</v>
      </c>
      <c r="K29" s="164" t="e">
        <f>IF(J29&gt;=9.995,6,0)</f>
        <v>#REF!</v>
      </c>
      <c r="L29" s="220"/>
      <c r="M29" s="165"/>
      <c r="N29" s="195"/>
      <c r="O29" s="196"/>
      <c r="P29" s="396"/>
    </row>
    <row r="30" spans="1:16" ht="18.95" hidden="1" customHeight="1" thickTop="1">
      <c r="A30" s="374"/>
      <c r="B30" s="402" t="s">
        <v>120</v>
      </c>
      <c r="C30" s="404" t="s">
        <v>121</v>
      </c>
      <c r="D30" s="391">
        <v>6</v>
      </c>
      <c r="E30" s="393">
        <v>4</v>
      </c>
      <c r="F30" s="201" t="s">
        <v>119</v>
      </c>
      <c r="G30" s="202"/>
      <c r="H30" s="203">
        <v>3</v>
      </c>
      <c r="I30" s="168">
        <v>2</v>
      </c>
      <c r="J30" s="204" t="e">
        <f>LOOKUP(R41,Global!A11:A23,Global!#REF!)</f>
        <v>#REF!</v>
      </c>
      <c r="K30" s="170" t="e">
        <f>IF(J30="-","-",IF(J30&gt;=9.995,3,0))</f>
        <v>#REF!</v>
      </c>
      <c r="L30" s="412" t="e">
        <f>(J30*I30+J31*I31)/E30</f>
        <v>#REF!</v>
      </c>
      <c r="M30" s="406" t="e">
        <f>IF(L30&gt;=9.995,D30,K30+K31)</f>
        <v>#REF!</v>
      </c>
      <c r="N30" s="171" t="e">
        <f>(L28*E28+L30*E30+L32*E32+L33*E33)/20</f>
        <v>#REF!</v>
      </c>
      <c r="O30" s="228" t="e">
        <f>IF(N30&gt;=9.995,30,M28+M30+M32+M33)</f>
        <v>#REF!</v>
      </c>
      <c r="P30" s="396"/>
    </row>
    <row r="31" spans="1:16" ht="18.95" hidden="1" customHeight="1" thickBot="1">
      <c r="A31" s="374"/>
      <c r="B31" s="403"/>
      <c r="C31" s="416"/>
      <c r="D31" s="417"/>
      <c r="E31" s="418"/>
      <c r="F31" s="257" t="s">
        <v>162</v>
      </c>
      <c r="G31" s="226"/>
      <c r="H31" s="161">
        <v>3</v>
      </c>
      <c r="I31" s="162">
        <v>2</v>
      </c>
      <c r="J31" s="163" t="e">
        <f>LOOKUP(R41,Global!A11:A23,Global!#REF!)</f>
        <v>#REF!</v>
      </c>
      <c r="K31" s="164" t="e">
        <f>IF(J31="-","-",IF(J31&gt;=9.995,3,0))</f>
        <v>#REF!</v>
      </c>
      <c r="L31" s="413"/>
      <c r="M31" s="407"/>
      <c r="N31" s="195"/>
      <c r="O31" s="196"/>
      <c r="P31" s="396"/>
    </row>
    <row r="32" spans="1:16" ht="18.95" hidden="1" customHeight="1" thickTop="1" thickBot="1">
      <c r="A32" s="374"/>
      <c r="B32" s="172" t="s">
        <v>122</v>
      </c>
      <c r="C32" s="173" t="s">
        <v>123</v>
      </c>
      <c r="D32" s="174">
        <v>3</v>
      </c>
      <c r="E32" s="60">
        <v>2</v>
      </c>
      <c r="F32" s="408" t="s">
        <v>124</v>
      </c>
      <c r="G32" s="409"/>
      <c r="H32" s="175">
        <v>3</v>
      </c>
      <c r="I32" s="176">
        <v>2</v>
      </c>
      <c r="J32" s="177" t="e">
        <f>LOOKUP(R41,Global!A11:A23,Global!#REF!)</f>
        <v>#REF!</v>
      </c>
      <c r="K32" s="164" t="e">
        <f>IF(J32="-","-",IF(J32&gt;=9.995,3,0))</f>
        <v>#REF!</v>
      </c>
      <c r="L32" s="178" t="e">
        <f>J32</f>
        <v>#REF!</v>
      </c>
      <c r="M32" s="179" t="e">
        <f>IF(L32="-","-",IF(L32&gt;=9.995,D32,K32))</f>
        <v>#REF!</v>
      </c>
      <c r="N32" s="195"/>
      <c r="O32" s="196"/>
      <c r="P32" s="396"/>
    </row>
    <row r="33" spans="1:18" ht="18.95" hidden="1" customHeight="1" thickTop="1" thickBot="1">
      <c r="A33" s="375"/>
      <c r="B33" s="205" t="s">
        <v>125</v>
      </c>
      <c r="C33" s="182" t="s">
        <v>126</v>
      </c>
      <c r="D33" s="183">
        <v>3</v>
      </c>
      <c r="E33" s="224">
        <v>2</v>
      </c>
      <c r="F33" s="410" t="s">
        <v>127</v>
      </c>
      <c r="G33" s="411"/>
      <c r="H33" s="184">
        <v>3</v>
      </c>
      <c r="I33" s="185">
        <v>2</v>
      </c>
      <c r="J33" s="186" t="e">
        <f>LOOKUP(R41,Global!A11:A23,Global!#REF!)</f>
        <v>#REF!</v>
      </c>
      <c r="K33" s="187" t="e">
        <f>IF(J33="-","-",IF(J33&gt;=9.995,3,0))</f>
        <v>#REF!</v>
      </c>
      <c r="L33" s="188" t="e">
        <f>(J33*I33)/E33</f>
        <v>#REF!</v>
      </c>
      <c r="M33" s="187" t="e">
        <f>IF(L33&gt;=9.995,D33,K33)</f>
        <v>#REF!</v>
      </c>
      <c r="N33" s="206"/>
      <c r="O33" s="207"/>
      <c r="P33" s="397"/>
    </row>
    <row r="34" spans="1:18" ht="19.5" hidden="1" thickTop="1">
      <c r="B34" s="61" t="s">
        <v>44</v>
      </c>
      <c r="C34" s="41" t="s">
        <v>163</v>
      </c>
      <c r="D34" s="62"/>
      <c r="F34" s="61" t="s">
        <v>45</v>
      </c>
      <c r="J34" s="208" t="e">
        <f>O23+O30</f>
        <v>#REF!</v>
      </c>
    </row>
    <row r="35" spans="1:18" hidden="1"/>
    <row r="36" spans="1:18" ht="15.75">
      <c r="A36" s="61"/>
      <c r="M36" s="42"/>
      <c r="N36" s="40"/>
      <c r="O36" s="351"/>
      <c r="P36" s="351"/>
    </row>
    <row r="37" spans="1:18" ht="18" thickBot="1">
      <c r="B37" s="45" t="s">
        <v>177</v>
      </c>
    </row>
    <row r="38" spans="1:18" ht="17.25" thickTop="1" thickBot="1">
      <c r="A38" s="373" t="s">
        <v>24</v>
      </c>
      <c r="B38" s="46" t="s">
        <v>25</v>
      </c>
      <c r="C38" s="47"/>
      <c r="D38" s="48"/>
      <c r="E38" s="49"/>
      <c r="F38" s="50" t="s">
        <v>26</v>
      </c>
      <c r="G38" s="51"/>
      <c r="H38" s="48"/>
      <c r="I38" s="52"/>
      <c r="J38" s="51" t="s">
        <v>27</v>
      </c>
      <c r="K38" s="53"/>
      <c r="L38" s="53"/>
      <c r="M38" s="53"/>
      <c r="N38" s="48"/>
      <c r="O38" s="48"/>
      <c r="P38" s="49"/>
    </row>
    <row r="39" spans="1:18" ht="17.25" thickTop="1" thickBot="1">
      <c r="A39" s="374"/>
      <c r="B39" s="376" t="s">
        <v>28</v>
      </c>
      <c r="C39" s="378" t="s">
        <v>29</v>
      </c>
      <c r="D39" s="378" t="s">
        <v>30</v>
      </c>
      <c r="E39" s="380" t="s">
        <v>31</v>
      </c>
      <c r="F39" s="385" t="s">
        <v>32</v>
      </c>
      <c r="G39" s="386"/>
      <c r="H39" s="378" t="s">
        <v>33</v>
      </c>
      <c r="I39" s="380" t="s">
        <v>31</v>
      </c>
      <c r="J39" s="55" t="s">
        <v>34</v>
      </c>
      <c r="K39" s="56"/>
      <c r="L39" s="57" t="s">
        <v>35</v>
      </c>
      <c r="M39" s="56"/>
      <c r="N39" s="57" t="s">
        <v>36</v>
      </c>
      <c r="O39" s="48"/>
      <c r="P39" s="49"/>
    </row>
    <row r="40" spans="1:18" ht="33" thickTop="1" thickBot="1">
      <c r="A40" s="375"/>
      <c r="B40" s="377"/>
      <c r="C40" s="379"/>
      <c r="D40" s="379"/>
      <c r="E40" s="381"/>
      <c r="F40" s="387"/>
      <c r="G40" s="388"/>
      <c r="H40" s="379"/>
      <c r="I40" s="381"/>
      <c r="J40" s="131" t="s">
        <v>37</v>
      </c>
      <c r="K40" s="132" t="s">
        <v>38</v>
      </c>
      <c r="L40" s="133" t="s">
        <v>37</v>
      </c>
      <c r="M40" s="132" t="s">
        <v>38</v>
      </c>
      <c r="N40" s="237" t="s">
        <v>37</v>
      </c>
      <c r="O40" s="135" t="s">
        <v>38</v>
      </c>
      <c r="P40" s="223" t="s">
        <v>39</v>
      </c>
    </row>
    <row r="41" spans="1:18" ht="19.5" thickTop="1">
      <c r="A41" s="373" t="s">
        <v>97</v>
      </c>
      <c r="B41" s="422" t="s">
        <v>141</v>
      </c>
      <c r="C41" s="424" t="s">
        <v>142</v>
      </c>
      <c r="D41" s="425">
        <v>12</v>
      </c>
      <c r="E41" s="427">
        <v>8</v>
      </c>
      <c r="F41" s="389" t="s">
        <v>164</v>
      </c>
      <c r="G41" s="390"/>
      <c r="H41" s="142">
        <v>6</v>
      </c>
      <c r="I41" s="143">
        <v>4</v>
      </c>
      <c r="J41" s="144">
        <f>LOOKUP(R41,Global!A11:A23,Global!I11:I23)</f>
        <v>8</v>
      </c>
      <c r="K41" s="145">
        <f>IF(J41&gt;=9.995,H41,0)</f>
        <v>0</v>
      </c>
      <c r="L41" s="431">
        <f>(J41*I41+J42*I42)/E41</f>
        <v>7.75</v>
      </c>
      <c r="M41" s="432">
        <f>IF(L41&gt;=9.995,D41,K41+K42)</f>
        <v>0</v>
      </c>
      <c r="N41" s="431">
        <f>(L41*E41+L43*E43+L45*E45+L46*E46)/22</f>
        <v>8.0909090909090917</v>
      </c>
      <c r="O41" s="435">
        <f>IF(N41&gt;=9.995,30,M41+M43+M45+M46)</f>
        <v>9</v>
      </c>
      <c r="P41" s="419">
        <f>LOOKUP(R41,Global!A11:A23,Global!AM11:AM23)</f>
        <v>0</v>
      </c>
      <c r="R41" s="137">
        <v>13</v>
      </c>
    </row>
    <row r="42" spans="1:18" ht="16.5" thickBot="1">
      <c r="A42" s="374"/>
      <c r="B42" s="423"/>
      <c r="C42" s="416"/>
      <c r="D42" s="426"/>
      <c r="E42" s="428"/>
      <c r="F42" s="400" t="s">
        <v>165</v>
      </c>
      <c r="G42" s="401"/>
      <c r="H42" s="161">
        <v>6</v>
      </c>
      <c r="I42" s="162">
        <v>4</v>
      </c>
      <c r="J42" s="163">
        <f>LOOKUP(R41,Global!A11:A23,Global!K11:K23)</f>
        <v>7.5</v>
      </c>
      <c r="K42" s="164">
        <f t="shared" ref="K42:K48" si="0">IF(J42&gt;=9.995,H42,0)</f>
        <v>0</v>
      </c>
      <c r="L42" s="413"/>
      <c r="M42" s="407"/>
      <c r="N42" s="433"/>
      <c r="O42" s="436"/>
      <c r="P42" s="420"/>
    </row>
    <row r="43" spans="1:18" ht="16.5" thickTop="1">
      <c r="A43" s="374"/>
      <c r="B43" s="402" t="s">
        <v>143</v>
      </c>
      <c r="C43" s="404" t="s">
        <v>144</v>
      </c>
      <c r="D43" s="391">
        <v>12</v>
      </c>
      <c r="E43" s="393">
        <v>8</v>
      </c>
      <c r="F43" s="238" t="s">
        <v>166</v>
      </c>
      <c r="G43" s="239"/>
      <c r="H43" s="203">
        <v>6</v>
      </c>
      <c r="I43" s="240">
        <v>4</v>
      </c>
      <c r="J43" s="204">
        <f>LOOKUP(R41,Global!A11:A23,Global!O11:O23)</f>
        <v>5</v>
      </c>
      <c r="K43" s="170">
        <f t="shared" si="0"/>
        <v>0</v>
      </c>
      <c r="L43" s="438">
        <f>(J43*I43+J44*I44)/E43</f>
        <v>8.5</v>
      </c>
      <c r="M43" s="440">
        <f>IF(L43&gt;=9.995,D43,K43+K44)</f>
        <v>6</v>
      </c>
      <c r="N43" s="433"/>
      <c r="O43" s="436"/>
      <c r="P43" s="420"/>
    </row>
    <row r="44" spans="1:18" ht="16.5" thickBot="1">
      <c r="A44" s="374"/>
      <c r="B44" s="403"/>
      <c r="C44" s="405"/>
      <c r="D44" s="392"/>
      <c r="E44" s="394"/>
      <c r="F44" s="241" t="s">
        <v>167</v>
      </c>
      <c r="G44" s="242"/>
      <c r="H44" s="161">
        <v>6</v>
      </c>
      <c r="I44" s="162">
        <v>4</v>
      </c>
      <c r="J44" s="163">
        <f>LOOKUP(R41,Global!A11:A23,Global!Q11:Q23)</f>
        <v>12</v>
      </c>
      <c r="K44" s="164">
        <f t="shared" si="0"/>
        <v>6</v>
      </c>
      <c r="L44" s="439"/>
      <c r="M44" s="441"/>
      <c r="N44" s="433"/>
      <c r="O44" s="436"/>
      <c r="P44" s="420"/>
    </row>
    <row r="45" spans="1:18" ht="17.25" thickTop="1" thickBot="1">
      <c r="A45" s="374"/>
      <c r="B45" s="172" t="s">
        <v>145</v>
      </c>
      <c r="C45" s="173" t="s">
        <v>146</v>
      </c>
      <c r="D45" s="174">
        <v>3</v>
      </c>
      <c r="E45" s="60">
        <v>3</v>
      </c>
      <c r="F45" s="442" t="s">
        <v>96</v>
      </c>
      <c r="G45" s="443"/>
      <c r="H45" s="243">
        <v>3</v>
      </c>
      <c r="I45" s="244">
        <v>3</v>
      </c>
      <c r="J45" s="245">
        <f>LOOKUP(R41,Global!A11:A23,Global!U11:U23)</f>
        <v>14</v>
      </c>
      <c r="K45" s="222">
        <f t="shared" si="0"/>
        <v>3</v>
      </c>
      <c r="L45" s="220">
        <f t="shared" ref="L45:M48" si="1">J45</f>
        <v>14</v>
      </c>
      <c r="M45" s="222">
        <f t="shared" si="1"/>
        <v>3</v>
      </c>
      <c r="N45" s="433"/>
      <c r="O45" s="436"/>
      <c r="P45" s="420"/>
    </row>
    <row r="46" spans="1:18" ht="17.25" thickTop="1" thickBot="1">
      <c r="A46" s="375"/>
      <c r="B46" s="150" t="s">
        <v>147</v>
      </c>
      <c r="C46" s="227" t="s">
        <v>148</v>
      </c>
      <c r="D46" s="228">
        <v>3</v>
      </c>
      <c r="E46" s="229">
        <v>3</v>
      </c>
      <c r="F46" s="429" t="s">
        <v>168</v>
      </c>
      <c r="G46" s="430"/>
      <c r="H46" s="246">
        <v>3</v>
      </c>
      <c r="I46" s="247">
        <v>3</v>
      </c>
      <c r="J46" s="248">
        <f>LOOKUP(R41,Global!A11:A23,Global!Y11:Y23)</f>
        <v>2</v>
      </c>
      <c r="K46" s="221">
        <f t="shared" si="0"/>
        <v>0</v>
      </c>
      <c r="L46" s="155">
        <f t="shared" si="1"/>
        <v>2</v>
      </c>
      <c r="M46" s="221">
        <f t="shared" si="1"/>
        <v>0</v>
      </c>
      <c r="N46" s="434"/>
      <c r="O46" s="437"/>
      <c r="P46" s="421"/>
    </row>
    <row r="47" spans="1:18" s="101" customFormat="1" ht="17.25" customHeight="1" thickTop="1">
      <c r="A47" s="444" t="s">
        <v>98</v>
      </c>
      <c r="B47" s="445"/>
      <c r="C47" s="445"/>
      <c r="D47" s="445"/>
      <c r="E47" s="446"/>
      <c r="F47" s="389" t="s">
        <v>149</v>
      </c>
      <c r="G47" s="390"/>
      <c r="H47" s="142">
        <v>27</v>
      </c>
      <c r="I47" s="143">
        <v>19</v>
      </c>
      <c r="J47" s="144">
        <f>LOOKUP(R41,Global!A11:A23,Global!AG11:AG23)</f>
        <v>0</v>
      </c>
      <c r="K47" s="145">
        <f t="shared" si="0"/>
        <v>0</v>
      </c>
      <c r="L47" s="249">
        <f t="shared" si="1"/>
        <v>0</v>
      </c>
      <c r="M47" s="145">
        <f t="shared" si="1"/>
        <v>0</v>
      </c>
      <c r="N47" s="431">
        <f>(L47*I47+L48*I48)/22</f>
        <v>0</v>
      </c>
      <c r="O47" s="435">
        <f>IF(N47&gt;=9.995,30,M47+M48)</f>
        <v>0</v>
      </c>
      <c r="P47" s="450">
        <f>LOOKUP(R41,Global!A11:A23,Global!AN11:AN23)</f>
        <v>0</v>
      </c>
    </row>
    <row r="48" spans="1:18" s="101" customFormat="1" ht="17.25" customHeight="1" thickBot="1">
      <c r="A48" s="447"/>
      <c r="B48" s="448"/>
      <c r="C48" s="448"/>
      <c r="D48" s="448"/>
      <c r="E48" s="449"/>
      <c r="F48" s="452" t="s">
        <v>150</v>
      </c>
      <c r="G48" s="453"/>
      <c r="H48" s="250">
        <v>3</v>
      </c>
      <c r="I48" s="251">
        <v>3</v>
      </c>
      <c r="J48" s="252">
        <f>LOOKUP(R41,Global!A11:A23,Global!AE11:AE23)</f>
        <v>0</v>
      </c>
      <c r="K48" s="253">
        <f t="shared" si="0"/>
        <v>0</v>
      </c>
      <c r="L48" s="254">
        <f t="shared" si="1"/>
        <v>0</v>
      </c>
      <c r="M48" s="253">
        <f t="shared" si="1"/>
        <v>0</v>
      </c>
      <c r="N48" s="434"/>
      <c r="O48" s="437"/>
      <c r="P48" s="451"/>
    </row>
    <row r="49" spans="1:16" ht="19.5" thickTop="1">
      <c r="B49" s="61" t="s">
        <v>44</v>
      </c>
      <c r="C49" s="41" t="str">
        <f>LOOKUP(R41,Global!A11:A23,Global!AL11:AL23)</f>
        <v>Rattrapage</v>
      </c>
      <c r="D49" s="62"/>
      <c r="F49" s="61" t="s">
        <v>151</v>
      </c>
      <c r="I49" s="216">
        <f>O41+O47</f>
        <v>9</v>
      </c>
      <c r="J49" s="208"/>
    </row>
    <row r="51" spans="1:16" ht="15.75" hidden="1" thickBot="1"/>
    <row r="52" spans="1:16" ht="17.25" hidden="1" thickTop="1" thickBot="1">
      <c r="F52" s="209" t="s">
        <v>135</v>
      </c>
      <c r="G52" s="210"/>
      <c r="H52" s="211" t="e">
        <f>(N23+N30+N41+N47)/4</f>
        <v>#REF!</v>
      </c>
    </row>
    <row r="53" spans="1:16" ht="17.25" hidden="1" thickTop="1" thickBot="1">
      <c r="F53" s="209" t="s">
        <v>136</v>
      </c>
      <c r="G53" s="210"/>
      <c r="H53" s="212" t="e">
        <f>O23+O30+O41+O47</f>
        <v>#REF!</v>
      </c>
    </row>
    <row r="54" spans="1:16" ht="16.5" hidden="1" thickTop="1" thickBot="1">
      <c r="F54" s="213" t="s">
        <v>137</v>
      </c>
      <c r="G54" s="214"/>
      <c r="H54" s="215" t="e">
        <f>IF(H52&gt;=18,"A",IF(H52&gt;=16,"B",IF(H52&gt;=14,"C",IF(H52&gt;=12,"D",IF(H52&gt;=10,"E","F")))))</f>
        <v>#REF!</v>
      </c>
    </row>
    <row r="59" spans="1:16" ht="15.75">
      <c r="A59" s="61" t="s">
        <v>46</v>
      </c>
      <c r="M59" s="42" t="s">
        <v>47</v>
      </c>
      <c r="N59" s="40"/>
      <c r="O59" s="351">
        <f ca="1">NOW()</f>
        <v>41697.558496064812</v>
      </c>
      <c r="P59" s="351"/>
    </row>
  </sheetData>
  <mergeCells count="76">
    <mergeCell ref="O59:P59"/>
    <mergeCell ref="A47:E48"/>
    <mergeCell ref="F47:G47"/>
    <mergeCell ref="N47:N48"/>
    <mergeCell ref="O47:O48"/>
    <mergeCell ref="P47:P48"/>
    <mergeCell ref="F48:G48"/>
    <mergeCell ref="O41:O46"/>
    <mergeCell ref="D43:D44"/>
    <mergeCell ref="E43:E44"/>
    <mergeCell ref="L43:L44"/>
    <mergeCell ref="M43:M44"/>
    <mergeCell ref="F45:G45"/>
    <mergeCell ref="P41:P46"/>
    <mergeCell ref="F42:G42"/>
    <mergeCell ref="H39:H40"/>
    <mergeCell ref="I39:I40"/>
    <mergeCell ref="A41:A46"/>
    <mergeCell ref="B41:B42"/>
    <mergeCell ref="C41:C42"/>
    <mergeCell ref="D41:D42"/>
    <mergeCell ref="E41:E42"/>
    <mergeCell ref="F41:G41"/>
    <mergeCell ref="B43:B44"/>
    <mergeCell ref="C43:C44"/>
    <mergeCell ref="F46:G46"/>
    <mergeCell ref="L41:L42"/>
    <mergeCell ref="M41:M42"/>
    <mergeCell ref="N41:N46"/>
    <mergeCell ref="A27:A33"/>
    <mergeCell ref="F27:G27"/>
    <mergeCell ref="P27:P33"/>
    <mergeCell ref="F28:G28"/>
    <mergeCell ref="F29:G29"/>
    <mergeCell ref="B30:B31"/>
    <mergeCell ref="L30:L31"/>
    <mergeCell ref="M30:M31"/>
    <mergeCell ref="F32:G32"/>
    <mergeCell ref="C30:C31"/>
    <mergeCell ref="D30:D31"/>
    <mergeCell ref="E30:E31"/>
    <mergeCell ref="F33:G33"/>
    <mergeCell ref="O36:P36"/>
    <mergeCell ref="A38:A40"/>
    <mergeCell ref="B39:B40"/>
    <mergeCell ref="C39:C40"/>
    <mergeCell ref="D39:D40"/>
    <mergeCell ref="E39:E40"/>
    <mergeCell ref="F39:G40"/>
    <mergeCell ref="A20:A26"/>
    <mergeCell ref="F20:G20"/>
    <mergeCell ref="D23:D24"/>
    <mergeCell ref="E23:E24"/>
    <mergeCell ref="P20:P26"/>
    <mergeCell ref="F21:G21"/>
    <mergeCell ref="F22:G22"/>
    <mergeCell ref="B23:B24"/>
    <mergeCell ref="C23:C24"/>
    <mergeCell ref="M23:M24"/>
    <mergeCell ref="F25:G25"/>
    <mergeCell ref="F26:G26"/>
    <mergeCell ref="L23:L24"/>
    <mergeCell ref="C1:L1"/>
    <mergeCell ref="A17:A19"/>
    <mergeCell ref="B18:B19"/>
    <mergeCell ref="C18:C19"/>
    <mergeCell ref="D18:D19"/>
    <mergeCell ref="E18:E19"/>
    <mergeCell ref="J2:O2"/>
    <mergeCell ref="G5:J6"/>
    <mergeCell ref="D9:F9"/>
    <mergeCell ref="A11:B11"/>
    <mergeCell ref="C11:F11"/>
    <mergeCell ref="F18:G19"/>
    <mergeCell ref="H18:H19"/>
    <mergeCell ref="I18:I19"/>
  </mergeCells>
  <printOptions horizontalCentered="1"/>
  <pageMargins left="0.31496062992125984" right="0.31496062992125984" top="0.35433070866141736" bottom="0.74803149606299213" header="0.31496062992125984" footer="0.11811023622047245"/>
  <pageSetup paperSize="9" scale="82" orientation="landscape" r:id="rId1"/>
  <headerFooter differentOddEven="1">
    <oddFooter>&amp;CPage &amp;P</oddFooter>
    <evenFooter>&amp;C&amp;"-,Gras"&amp;12NB: il n'est délivré qu'un seul exemplaire , il appartient à l'étudiant (e) de faire des copies certifiées conformes&amp;R&amp;"-,Gras"&amp;12Page&amp;P</evenFooter>
  </headerFooter>
  <colBreaks count="1" manualBreakCount="1">
    <brk id="16" max="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Liste</vt:lpstr>
      <vt:lpstr>Saisie Note</vt:lpstr>
      <vt:lpstr>P.V  Juin</vt:lpstr>
      <vt:lpstr>Attest</vt:lpstr>
      <vt:lpstr>Global</vt:lpstr>
      <vt:lpstr>releve des notes</vt:lpstr>
      <vt:lpstr>Attest!Zone_d_impression</vt:lpstr>
      <vt:lpstr>'releve des notes'!Zone_d_impression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2014-02-27T12:06:18Z</cp:lastPrinted>
  <dcterms:created xsi:type="dcterms:W3CDTF">2012-02-16T10:51:07Z</dcterms:created>
  <dcterms:modified xsi:type="dcterms:W3CDTF">2014-02-27T12:24:24Z</dcterms:modified>
</cp:coreProperties>
</file>