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855" windowHeight="11760" activeTab="1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D103" i="2"/>
  <c r="D102"/>
  <c r="I75"/>
  <c r="I76"/>
  <c r="I77"/>
  <c r="I74"/>
  <c r="D101"/>
  <c r="D92" l="1"/>
  <c r="D91"/>
  <c r="H75"/>
  <c r="H76"/>
  <c r="H77"/>
  <c r="H74"/>
  <c r="G75"/>
  <c r="G76"/>
  <c r="G77"/>
  <c r="G74"/>
  <c r="F82" l="1"/>
  <c r="F81"/>
  <c r="F80"/>
  <c r="F79"/>
  <c r="F78"/>
  <c r="F62" i="1"/>
  <c r="F61"/>
  <c r="F60"/>
  <c r="F59"/>
  <c r="F58"/>
  <c r="E67" i="2"/>
  <c r="E68"/>
  <c r="E69"/>
  <c r="E66"/>
  <c r="G64"/>
  <c r="D66" a="1"/>
  <c r="D66" s="1"/>
  <c r="G63"/>
  <c r="G60"/>
  <c r="G58"/>
  <c r="G57"/>
  <c r="G56"/>
  <c r="G55"/>
  <c r="G54"/>
  <c r="G61" s="1"/>
  <c r="G13"/>
  <c r="G11"/>
  <c r="G7"/>
  <c r="G8"/>
  <c r="G9"/>
  <c r="G10"/>
  <c r="G6"/>
  <c r="E13"/>
  <c r="D52" a="1"/>
  <c r="D52" s="1"/>
  <c r="A52" a="1"/>
  <c r="A52" s="1"/>
  <c r="A46" a="1"/>
  <c r="A46" s="1"/>
  <c r="A40" a="1"/>
  <c r="A40" s="1"/>
  <c r="A34" a="1"/>
  <c r="A34" s="1"/>
  <c r="E31"/>
  <c r="E30"/>
  <c r="E29"/>
  <c r="E28"/>
  <c r="E27"/>
  <c r="E26"/>
  <c r="E25"/>
  <c r="E24"/>
  <c r="E23"/>
  <c r="F33" i="1" a="1"/>
  <c r="G33" s="1"/>
  <c r="D69" i="2" l="1"/>
  <c r="D67"/>
  <c r="D68"/>
  <c r="D55"/>
  <c r="D53"/>
  <c r="D54"/>
  <c r="A55"/>
  <c r="A53"/>
  <c r="A54"/>
  <c r="D49"/>
  <c r="B49"/>
  <c r="D48"/>
  <c r="B48"/>
  <c r="D47"/>
  <c r="B47"/>
  <c r="D46"/>
  <c r="B46"/>
  <c r="C49"/>
  <c r="A49"/>
  <c r="C48"/>
  <c r="A48"/>
  <c r="C47"/>
  <c r="A47"/>
  <c r="C46"/>
  <c r="D43"/>
  <c r="B43"/>
  <c r="D42"/>
  <c r="B42"/>
  <c r="D41"/>
  <c r="B41"/>
  <c r="D40"/>
  <c r="B40"/>
  <c r="C43"/>
  <c r="A43"/>
  <c r="C42"/>
  <c r="A42"/>
  <c r="C41"/>
  <c r="A41"/>
  <c r="C40"/>
  <c r="I37"/>
  <c r="G37"/>
  <c r="E37"/>
  <c r="C37"/>
  <c r="A37"/>
  <c r="H36"/>
  <c r="F36"/>
  <c r="D36"/>
  <c r="B36"/>
  <c r="I35"/>
  <c r="G35"/>
  <c r="E35"/>
  <c r="C35"/>
  <c r="A35"/>
  <c r="H34"/>
  <c r="F34"/>
  <c r="D34"/>
  <c r="B34"/>
  <c r="H37"/>
  <c r="F37"/>
  <c r="D37"/>
  <c r="B37"/>
  <c r="I36"/>
  <c r="G36"/>
  <c r="E36"/>
  <c r="C36"/>
  <c r="A36"/>
  <c r="H35"/>
  <c r="F35"/>
  <c r="D35"/>
  <c r="B35"/>
  <c r="I34"/>
  <c r="G34"/>
  <c r="E34"/>
  <c r="C34"/>
  <c r="I36" i="1"/>
  <c r="H36"/>
  <c r="F36"/>
  <c r="H35"/>
  <c r="F35"/>
  <c r="H34"/>
  <c r="F34"/>
  <c r="H33"/>
  <c r="F33"/>
  <c r="G36"/>
  <c r="I35"/>
  <c r="G35"/>
  <c r="I34"/>
  <c r="G34"/>
  <c r="I33"/>
  <c r="M36"/>
  <c r="L44"/>
  <c r="L41"/>
  <c r="L40"/>
  <c r="L39"/>
  <c r="L38"/>
  <c r="L37"/>
  <c r="L36"/>
  <c r="K42"/>
  <c r="F43" a="1"/>
  <c r="F43" s="1"/>
  <c r="F28" a="1"/>
  <c r="F28" s="1"/>
  <c r="G28"/>
  <c r="I28"/>
  <c r="K28"/>
  <c r="M28"/>
  <c r="F29"/>
  <c r="H29"/>
  <c r="J29"/>
  <c r="L29"/>
  <c r="N29"/>
  <c r="G30"/>
  <c r="I30"/>
  <c r="K30"/>
  <c r="M30"/>
  <c r="F31"/>
  <c r="H31"/>
  <c r="J31"/>
  <c r="L31"/>
  <c r="N31"/>
  <c r="J26"/>
  <c r="J25"/>
  <c r="J24"/>
  <c r="J23"/>
  <c r="J22"/>
  <c r="J21"/>
  <c r="J20"/>
  <c r="J19"/>
  <c r="J18"/>
  <c r="B42" a="1"/>
  <c r="B42" s="1"/>
  <c r="A37" a="1"/>
  <c r="A37" s="1"/>
  <c r="A32" a="1"/>
  <c r="A32" s="1"/>
  <c r="A27" a="1"/>
  <c r="A27" s="1"/>
  <c r="A22" a="1"/>
  <c r="A22" s="1"/>
  <c r="D20"/>
  <c r="D19"/>
  <c r="D18"/>
  <c r="D17"/>
  <c r="G13"/>
  <c r="G11"/>
  <c r="G7"/>
  <c r="G8"/>
  <c r="G9"/>
  <c r="G10"/>
  <c r="G6"/>
  <c r="F12"/>
  <c r="F38" l="1" a="1"/>
  <c r="F46"/>
  <c r="F44"/>
  <c r="F45"/>
  <c r="M31"/>
  <c r="K31"/>
  <c r="I31"/>
  <c r="G31"/>
  <c r="N30"/>
  <c r="L30"/>
  <c r="J30"/>
  <c r="H30"/>
  <c r="F30"/>
  <c r="M29"/>
  <c r="K29"/>
  <c r="I29"/>
  <c r="G29"/>
  <c r="N28"/>
  <c r="L28"/>
  <c r="J28"/>
  <c r="H28"/>
  <c r="B45"/>
  <c r="B43"/>
  <c r="B44"/>
  <c r="A40"/>
  <c r="A38"/>
  <c r="A39"/>
  <c r="D35"/>
  <c r="B35"/>
  <c r="D34"/>
  <c r="B34"/>
  <c r="D33"/>
  <c r="B33"/>
  <c r="D32"/>
  <c r="B32"/>
  <c r="C35"/>
  <c r="A35"/>
  <c r="C34"/>
  <c r="A34"/>
  <c r="C33"/>
  <c r="A33"/>
  <c r="C32"/>
  <c r="D30"/>
  <c r="B30"/>
  <c r="D29"/>
  <c r="B29"/>
  <c r="D28"/>
  <c r="B28"/>
  <c r="D27"/>
  <c r="B27"/>
  <c r="C30"/>
  <c r="A30"/>
  <c r="C29"/>
  <c r="A29"/>
  <c r="C28"/>
  <c r="A28"/>
  <c r="C27"/>
  <c r="D25"/>
  <c r="B25"/>
  <c r="D24"/>
  <c r="B24"/>
  <c r="D23"/>
  <c r="B23"/>
  <c r="D22"/>
  <c r="B22"/>
  <c r="C25"/>
  <c r="A25"/>
  <c r="C24"/>
  <c r="A24"/>
  <c r="C23"/>
  <c r="A23"/>
  <c r="C22"/>
  <c r="F38" l="1"/>
  <c r="G41"/>
  <c r="G40"/>
  <c r="G39"/>
  <c r="G38"/>
  <c r="F41"/>
  <c r="F40"/>
  <c r="F39"/>
  <c r="I41"/>
  <c r="I40"/>
  <c r="I39"/>
  <c r="I38"/>
  <c r="H41"/>
  <c r="H40"/>
  <c r="H39"/>
  <c r="H38"/>
  <c r="G48" l="1" a="1"/>
  <c r="G48"/>
  <c r="G49"/>
  <c r="H49" s="1"/>
  <c r="G51"/>
  <c r="H51" s="1"/>
  <c r="G50"/>
  <c r="H50" s="1"/>
  <c r="H48" l="1"/>
  <c r="N36"/>
</calcChain>
</file>

<file path=xl/sharedStrings.xml><?xml version="1.0" encoding="utf-8"?>
<sst xmlns="http://schemas.openxmlformats.org/spreadsheetml/2006/main" count="131" uniqueCount="61">
  <si>
    <t>N°essai</t>
  </si>
  <si>
    <t>durée</t>
  </si>
  <si>
    <t>Temperature</t>
  </si>
  <si>
    <t>x1</t>
  </si>
  <si>
    <t>x2</t>
  </si>
  <si>
    <t>Y%</t>
  </si>
  <si>
    <t>y0moy=</t>
  </si>
  <si>
    <t>(y0-y0moy)^2</t>
  </si>
  <si>
    <t>SCEM=</t>
  </si>
  <si>
    <t>srep^2=</t>
  </si>
  <si>
    <t>nddl=4</t>
  </si>
  <si>
    <t>X=Matrice du PFC</t>
  </si>
  <si>
    <t>tX</t>
  </si>
  <si>
    <t>XtX</t>
  </si>
  <si>
    <t>InvXtX</t>
  </si>
  <si>
    <t>tXY</t>
  </si>
  <si>
    <t>Â</t>
  </si>
  <si>
    <t>a0=</t>
  </si>
  <si>
    <t>a1=</t>
  </si>
  <si>
    <t>a2=</t>
  </si>
  <si>
    <t>a12=</t>
  </si>
  <si>
    <t>Plan linéaire sans pts au centre</t>
  </si>
  <si>
    <t>Plan linéaire avec  pts au centre</t>
  </si>
  <si>
    <t>x0</t>
  </si>
  <si>
    <t>x1x2</t>
  </si>
  <si>
    <t>invXtX</t>
  </si>
  <si>
    <t>Xt,X</t>
  </si>
  <si>
    <t>calcul des tj</t>
  </si>
  <si>
    <t>signification des aj</t>
  </si>
  <si>
    <t>tj=aj/sbj</t>
  </si>
  <si>
    <t>y0</t>
  </si>
  <si>
    <t>sbj</t>
  </si>
  <si>
    <t>tj</t>
  </si>
  <si>
    <t>ttab(ddl=4)</t>
  </si>
  <si>
    <t>S</t>
  </si>
  <si>
    <t>NS</t>
  </si>
  <si>
    <t>tX,X</t>
  </si>
  <si>
    <t>tX,Y</t>
  </si>
  <si>
    <t>invtX,X</t>
  </si>
  <si>
    <t>nddl=(5-1)</t>
  </si>
  <si>
    <t>ddl=(5-1)</t>
  </si>
  <si>
    <t>sai=</t>
  </si>
  <si>
    <t>ti=ai/sbi</t>
  </si>
  <si>
    <t>ti</t>
  </si>
  <si>
    <r>
      <t>t</t>
    </r>
    <r>
      <rPr>
        <sz val="8"/>
        <color theme="1"/>
        <rFont val="Calibri"/>
        <family val="2"/>
        <scheme val="minor"/>
      </rPr>
      <t>tab</t>
    </r>
    <r>
      <rPr>
        <sz val="11"/>
        <color theme="1"/>
        <rFont val="Calibri"/>
        <family val="2"/>
        <scheme val="minor"/>
      </rPr>
      <t>(0,05;4)</t>
    </r>
  </si>
  <si>
    <t>signification</t>
  </si>
  <si>
    <t>Analyse de la variance</t>
  </si>
  <si>
    <t xml:space="preserve">Recherche de biais </t>
  </si>
  <si>
    <t>modèle postulé</t>
  </si>
  <si>
    <t>ycal</t>
  </si>
  <si>
    <t>(yi-yical)^2</t>
  </si>
  <si>
    <t>N-p=(9-3)</t>
  </si>
  <si>
    <t>Fcal=</t>
  </si>
  <si>
    <t>Ftab(0,05;6;4)=</t>
  </si>
  <si>
    <t>Fcal&gt;Ftab</t>
  </si>
  <si>
    <t xml:space="preserve">le modèle est biaisé </t>
  </si>
  <si>
    <t xml:space="preserve">Vérification de la régréssion </t>
  </si>
  <si>
    <t>(ymoy-yical)^2</t>
  </si>
  <si>
    <t>ymoy=</t>
  </si>
  <si>
    <t>Ftab(0,05;2;6)=</t>
  </si>
  <si>
    <t>le modèle n'est pas adéquat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</si>
</sst>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horizontal="right"/>
    </xf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0" borderId="0" xfId="0" applyFill="1" applyAlignment="1">
      <alignment horizontal="right"/>
    </xf>
    <xf numFmtId="0" fontId="0" fillId="14" borderId="0" xfId="0" applyFill="1"/>
    <xf numFmtId="0" fontId="1" fillId="12" borderId="0" xfId="0" applyFont="1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10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2" fontId="0" fillId="9" borderId="0" xfId="0" applyNumberFormat="1" applyFill="1"/>
    <xf numFmtId="2" fontId="0" fillId="10" borderId="0" xfId="0" applyNumberFormat="1" applyFill="1"/>
    <xf numFmtId="0" fontId="0" fillId="8" borderId="0" xfId="0" applyFill="1" applyAlignment="1">
      <alignment horizontal="center"/>
    </xf>
    <xf numFmtId="2" fontId="2" fillId="9" borderId="0" xfId="0" applyNumberFormat="1" applyFont="1" applyFill="1" applyAlignment="1">
      <alignment horizontal="center"/>
    </xf>
    <xf numFmtId="0" fontId="0" fillId="14" borderId="0" xfId="0" applyFill="1" applyAlignment="1">
      <alignment horizontal="center"/>
    </xf>
    <xf numFmtId="164" fontId="0" fillId="11" borderId="0" xfId="0" applyNumberFormat="1" applyFill="1"/>
    <xf numFmtId="0" fontId="0" fillId="18" borderId="0" xfId="0" applyFill="1" applyAlignment="1">
      <alignment horizontal="center"/>
    </xf>
    <xf numFmtId="0" fontId="5" fillId="13" borderId="0" xfId="0" applyFont="1" applyFill="1" applyAlignment="1">
      <alignment horizontal="center"/>
    </xf>
    <xf numFmtId="0" fontId="4" fillId="13" borderId="0" xfId="0" applyFont="1" applyFill="1" applyAlignment="1">
      <alignment horizontal="center"/>
    </xf>
    <xf numFmtId="0" fontId="0" fillId="0" borderId="0" xfId="0" applyFill="1"/>
    <xf numFmtId="0" fontId="0" fillId="20" borderId="0" xfId="0" applyFill="1"/>
    <xf numFmtId="0" fontId="0" fillId="21" borderId="0" xfId="0" applyFill="1"/>
    <xf numFmtId="164" fontId="0" fillId="18" borderId="0" xfId="0" applyNumberFormat="1" applyFill="1"/>
    <xf numFmtId="0" fontId="4" fillId="0" borderId="0" xfId="0" applyFont="1"/>
    <xf numFmtId="0" fontId="0" fillId="8" borderId="0" xfId="0" applyFill="1" applyAlignment="1">
      <alignment vertical="center"/>
    </xf>
    <xf numFmtId="0" fontId="0" fillId="16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wmf"/><Relationship Id="rId1" Type="http://schemas.openxmlformats.org/officeDocument/2006/relationships/image" Target="../media/image2.w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67</xdr:row>
      <xdr:rowOff>161925</xdr:rowOff>
    </xdr:from>
    <xdr:to>
      <xdr:col>12</xdr:col>
      <xdr:colOff>476250</xdr:colOff>
      <xdr:row>68</xdr:row>
      <xdr:rowOff>180975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334125" y="12925425"/>
          <a:ext cx="3438525" cy="209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4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"/>
  <sheetViews>
    <sheetView topLeftCell="A31" workbookViewId="0">
      <selection activeCell="B52" sqref="B52:F62"/>
    </sheetView>
  </sheetViews>
  <sheetFormatPr baseColWidth="10" defaultRowHeight="15"/>
  <cols>
    <col min="6" max="6" width="12.42578125" customWidth="1"/>
    <col min="7" max="7" width="12.85546875" customWidth="1"/>
  </cols>
  <sheetData>
    <row r="1" spans="1:8">
      <c r="A1" s="38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</row>
    <row r="2" spans="1:8">
      <c r="A2" s="38"/>
      <c r="B2">
        <v>30</v>
      </c>
      <c r="C2">
        <v>150</v>
      </c>
      <c r="D2">
        <v>-1</v>
      </c>
      <c r="E2">
        <v>-1</v>
      </c>
      <c r="F2">
        <v>39.299999999999997</v>
      </c>
    </row>
    <row r="3" spans="1:8">
      <c r="A3" s="38"/>
      <c r="B3">
        <v>30</v>
      </c>
      <c r="C3">
        <v>160</v>
      </c>
      <c r="D3">
        <v>-1</v>
      </c>
      <c r="E3">
        <v>1</v>
      </c>
      <c r="F3">
        <v>40.9</v>
      </c>
    </row>
    <row r="4" spans="1:8">
      <c r="A4" s="38"/>
      <c r="B4">
        <v>40</v>
      </c>
      <c r="C4">
        <v>150</v>
      </c>
      <c r="D4">
        <v>1</v>
      </c>
      <c r="E4">
        <v>-1</v>
      </c>
      <c r="F4">
        <v>40</v>
      </c>
    </row>
    <row r="5" spans="1:8">
      <c r="A5" s="38"/>
      <c r="B5">
        <v>40</v>
      </c>
      <c r="C5">
        <v>160</v>
      </c>
      <c r="D5">
        <v>1</v>
      </c>
      <c r="E5">
        <v>1</v>
      </c>
      <c r="F5">
        <v>41.5</v>
      </c>
    </row>
    <row r="6" spans="1:8">
      <c r="A6" s="38"/>
      <c r="B6" s="2">
        <v>35</v>
      </c>
      <c r="C6" s="2">
        <v>155</v>
      </c>
      <c r="D6" s="2">
        <v>0</v>
      </c>
      <c r="E6" s="2">
        <v>0</v>
      </c>
      <c r="F6" s="2">
        <v>40.299999999999997</v>
      </c>
      <c r="G6">
        <f>(F6-40.46)^2</f>
        <v>2.5600000000001181E-2</v>
      </c>
    </row>
    <row r="7" spans="1:8">
      <c r="A7" s="38"/>
      <c r="B7" s="2">
        <v>35</v>
      </c>
      <c r="C7" s="2">
        <v>155</v>
      </c>
      <c r="D7" s="2">
        <v>0</v>
      </c>
      <c r="E7" s="2">
        <v>0</v>
      </c>
      <c r="F7" s="2">
        <v>40.5</v>
      </c>
      <c r="G7">
        <f t="shared" ref="G7:G10" si="0">(F7-40.46)^2</f>
        <v>1.5999999999999318E-3</v>
      </c>
    </row>
    <row r="8" spans="1:8">
      <c r="A8" s="38"/>
      <c r="B8" s="2">
        <v>35</v>
      </c>
      <c r="C8" s="2">
        <v>155</v>
      </c>
      <c r="D8" s="2">
        <v>0</v>
      </c>
      <c r="E8" s="2">
        <v>0</v>
      </c>
      <c r="F8" s="2">
        <v>40.700000000000003</v>
      </c>
      <c r="G8">
        <f t="shared" si="0"/>
        <v>5.7600000000000956E-2</v>
      </c>
    </row>
    <row r="9" spans="1:8">
      <c r="A9" s="38"/>
      <c r="B9" s="2">
        <v>35</v>
      </c>
      <c r="C9" s="2">
        <v>155</v>
      </c>
      <c r="D9" s="2">
        <v>0</v>
      </c>
      <c r="E9" s="2">
        <v>0</v>
      </c>
      <c r="F9" s="2">
        <v>40.200000000000003</v>
      </c>
      <c r="G9">
        <f t="shared" si="0"/>
        <v>6.7599999999998966E-2</v>
      </c>
    </row>
    <row r="10" spans="1:8">
      <c r="A10" s="38"/>
      <c r="B10" s="2">
        <v>35</v>
      </c>
      <c r="C10" s="2">
        <v>155</v>
      </c>
      <c r="D10" s="2">
        <v>0</v>
      </c>
      <c r="E10" s="2">
        <v>0</v>
      </c>
      <c r="F10" s="2">
        <v>40.6</v>
      </c>
      <c r="G10">
        <f t="shared" si="0"/>
        <v>1.9600000000000159E-2</v>
      </c>
    </row>
    <row r="11" spans="1:8">
      <c r="F11" s="1" t="s">
        <v>8</v>
      </c>
      <c r="G11" s="1">
        <f>SUM(G6:G10)</f>
        <v>0.17200000000000121</v>
      </c>
    </row>
    <row r="12" spans="1:8">
      <c r="E12" s="4" t="s">
        <v>6</v>
      </c>
      <c r="F12" s="4">
        <f>AVERAGE(F6:F10)</f>
        <v>40.459999999999994</v>
      </c>
    </row>
    <row r="13" spans="1:8">
      <c r="F13" s="6" t="s">
        <v>9</v>
      </c>
      <c r="G13" s="6">
        <f>G11/4</f>
        <v>4.3000000000000302E-2</v>
      </c>
    </row>
    <row r="14" spans="1:8">
      <c r="F14" s="5" t="s">
        <v>10</v>
      </c>
    </row>
    <row r="15" spans="1:8">
      <c r="A15" s="8" t="s">
        <v>21</v>
      </c>
      <c r="B15" s="8"/>
      <c r="C15" s="8"/>
      <c r="F15" s="8" t="s">
        <v>22</v>
      </c>
      <c r="G15" s="8"/>
      <c r="H15" s="8"/>
    </row>
    <row r="16" spans="1:8">
      <c r="A16" t="s">
        <v>11</v>
      </c>
      <c r="F16" t="s">
        <v>11</v>
      </c>
    </row>
    <row r="17" spans="1:14">
      <c r="A17" s="1">
        <v>1</v>
      </c>
      <c r="B17" s="1">
        <v>-1</v>
      </c>
      <c r="C17" s="1">
        <v>-1</v>
      </c>
      <c r="D17" s="1">
        <f>B17*C17</f>
        <v>1</v>
      </c>
      <c r="F17" s="10" t="s">
        <v>0</v>
      </c>
      <c r="G17" s="10" t="s">
        <v>23</v>
      </c>
      <c r="H17" s="10" t="s">
        <v>3</v>
      </c>
      <c r="I17" s="10" t="s">
        <v>4</v>
      </c>
      <c r="J17" s="10" t="s">
        <v>24</v>
      </c>
    </row>
    <row r="18" spans="1:14">
      <c r="A18" s="1">
        <v>1</v>
      </c>
      <c r="B18" s="1">
        <v>-1</v>
      </c>
      <c r="C18" s="1">
        <v>1</v>
      </c>
      <c r="D18" s="1">
        <f t="shared" ref="D18:D20" si="1">B18*C18</f>
        <v>-1</v>
      </c>
      <c r="F18">
        <v>1</v>
      </c>
      <c r="G18" s="3">
        <v>1</v>
      </c>
      <c r="H18" s="3">
        <v>-1</v>
      </c>
      <c r="I18" s="3">
        <v>-1</v>
      </c>
      <c r="J18" s="3">
        <f>H18*I18</f>
        <v>1</v>
      </c>
    </row>
    <row r="19" spans="1:14">
      <c r="A19" s="1">
        <v>1</v>
      </c>
      <c r="B19" s="1">
        <v>1</v>
      </c>
      <c r="C19" s="1">
        <v>-1</v>
      </c>
      <c r="D19" s="1">
        <f t="shared" si="1"/>
        <v>-1</v>
      </c>
      <c r="F19">
        <v>2</v>
      </c>
      <c r="G19" s="3">
        <v>1</v>
      </c>
      <c r="H19" s="3">
        <v>-1</v>
      </c>
      <c r="I19" s="3">
        <v>1</v>
      </c>
      <c r="J19" s="3">
        <f t="shared" ref="J19:J26" si="2">H19*I19</f>
        <v>-1</v>
      </c>
    </row>
    <row r="20" spans="1:14">
      <c r="A20" s="1">
        <v>1</v>
      </c>
      <c r="B20" s="1">
        <v>1</v>
      </c>
      <c r="C20" s="1">
        <v>1</v>
      </c>
      <c r="D20" s="1">
        <f t="shared" si="1"/>
        <v>1</v>
      </c>
      <c r="F20">
        <v>3</v>
      </c>
      <c r="G20" s="3">
        <v>1</v>
      </c>
      <c r="H20" s="3">
        <v>1</v>
      </c>
      <c r="I20" s="3">
        <v>-1</v>
      </c>
      <c r="J20" s="3">
        <f t="shared" si="2"/>
        <v>-1</v>
      </c>
    </row>
    <row r="21" spans="1:14">
      <c r="A21" t="s">
        <v>12</v>
      </c>
      <c r="F21">
        <v>4</v>
      </c>
      <c r="G21" s="3">
        <v>1</v>
      </c>
      <c r="H21" s="3">
        <v>1</v>
      </c>
      <c r="I21" s="3">
        <v>1</v>
      </c>
      <c r="J21" s="3">
        <f t="shared" si="2"/>
        <v>1</v>
      </c>
    </row>
    <row r="22" spans="1:14">
      <c r="A22" s="6">
        <f t="array" ref="A22:D25">TRANSPOSE(A17:D20)</f>
        <v>1</v>
      </c>
      <c r="B22" s="6">
        <v>1</v>
      </c>
      <c r="C22" s="6">
        <v>1</v>
      </c>
      <c r="D22" s="6">
        <v>1</v>
      </c>
      <c r="F22">
        <v>5</v>
      </c>
      <c r="G22" s="3">
        <v>1</v>
      </c>
      <c r="H22" s="3">
        <v>0</v>
      </c>
      <c r="I22" s="3">
        <v>0</v>
      </c>
      <c r="J22" s="3">
        <f t="shared" si="2"/>
        <v>0</v>
      </c>
    </row>
    <row r="23" spans="1:14">
      <c r="A23" s="6">
        <v>-1</v>
      </c>
      <c r="B23" s="6">
        <v>-1</v>
      </c>
      <c r="C23" s="6">
        <v>1</v>
      </c>
      <c r="D23" s="6">
        <v>1</v>
      </c>
      <c r="F23">
        <v>6</v>
      </c>
      <c r="G23" s="3">
        <v>1</v>
      </c>
      <c r="H23" s="3">
        <v>0</v>
      </c>
      <c r="I23" s="3">
        <v>0</v>
      </c>
      <c r="J23" s="3">
        <f t="shared" si="2"/>
        <v>0</v>
      </c>
    </row>
    <row r="24" spans="1:14">
      <c r="A24" s="6">
        <v>-1</v>
      </c>
      <c r="B24" s="6">
        <v>1</v>
      </c>
      <c r="C24" s="6">
        <v>-1</v>
      </c>
      <c r="D24" s="6">
        <v>1</v>
      </c>
      <c r="F24">
        <v>7</v>
      </c>
      <c r="G24" s="3">
        <v>1</v>
      </c>
      <c r="H24" s="3">
        <v>0</v>
      </c>
      <c r="I24" s="3">
        <v>0</v>
      </c>
      <c r="J24" s="3">
        <f t="shared" si="2"/>
        <v>0</v>
      </c>
    </row>
    <row r="25" spans="1:14">
      <c r="A25" s="6">
        <v>1</v>
      </c>
      <c r="B25" s="6">
        <v>-1</v>
      </c>
      <c r="C25" s="6">
        <v>-1</v>
      </c>
      <c r="D25" s="6">
        <v>1</v>
      </c>
      <c r="F25">
        <v>8</v>
      </c>
      <c r="G25" s="3">
        <v>1</v>
      </c>
      <c r="H25" s="3">
        <v>0</v>
      </c>
      <c r="I25" s="3">
        <v>0</v>
      </c>
      <c r="J25" s="3">
        <f t="shared" si="2"/>
        <v>0</v>
      </c>
    </row>
    <row r="26" spans="1:14">
      <c r="A26" t="s">
        <v>13</v>
      </c>
      <c r="F26">
        <v>9</v>
      </c>
      <c r="G26" s="3">
        <v>1</v>
      </c>
      <c r="H26" s="3">
        <v>0</v>
      </c>
      <c r="I26" s="3">
        <v>0</v>
      </c>
      <c r="J26" s="3">
        <f t="shared" si="2"/>
        <v>0</v>
      </c>
    </row>
    <row r="27" spans="1:14">
      <c r="A27" s="1">
        <f t="array" ref="A27:D30">MMULT(A17:D20,A22:D25)</f>
        <v>4</v>
      </c>
      <c r="B27" s="1">
        <v>0</v>
      </c>
      <c r="C27" s="1">
        <v>0</v>
      </c>
      <c r="D27" s="1">
        <v>0</v>
      </c>
      <c r="F27" t="s">
        <v>12</v>
      </c>
    </row>
    <row r="28" spans="1:14">
      <c r="A28" s="1">
        <v>0</v>
      </c>
      <c r="B28" s="1">
        <v>4</v>
      </c>
      <c r="C28" s="1">
        <v>0</v>
      </c>
      <c r="D28" s="1">
        <v>0</v>
      </c>
      <c r="F28" s="9">
        <f t="array" ref="F28:N31">TRANSPOSE(G18:J26)</f>
        <v>1</v>
      </c>
      <c r="G28" s="9">
        <v>1</v>
      </c>
      <c r="H28" s="9">
        <v>1</v>
      </c>
      <c r="I28" s="9">
        <v>1</v>
      </c>
      <c r="J28" s="9">
        <v>1</v>
      </c>
      <c r="K28" s="9">
        <v>1</v>
      </c>
      <c r="L28" s="9">
        <v>1</v>
      </c>
      <c r="M28" s="9">
        <v>1</v>
      </c>
      <c r="N28" s="9">
        <v>1</v>
      </c>
    </row>
    <row r="29" spans="1:14">
      <c r="A29" s="1">
        <v>0</v>
      </c>
      <c r="B29" s="1">
        <v>0</v>
      </c>
      <c r="C29" s="1">
        <v>4</v>
      </c>
      <c r="D29" s="1">
        <v>0</v>
      </c>
      <c r="F29" s="9">
        <v>-1</v>
      </c>
      <c r="G29" s="9">
        <v>-1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4">
      <c r="A30" s="1">
        <v>0</v>
      </c>
      <c r="B30" s="1">
        <v>0</v>
      </c>
      <c r="C30" s="1">
        <v>0</v>
      </c>
      <c r="D30" s="1">
        <v>4</v>
      </c>
      <c r="F30" s="9">
        <v>-1</v>
      </c>
      <c r="G30" s="9">
        <v>1</v>
      </c>
      <c r="H30" s="9">
        <v>-1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4">
      <c r="A31" t="s">
        <v>14</v>
      </c>
      <c r="F31" s="9">
        <v>1</v>
      </c>
      <c r="G31" s="9">
        <v>-1</v>
      </c>
      <c r="H31" s="9">
        <v>-1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4">
      <c r="A32" s="6">
        <f t="array" ref="A32:D35">MINVERSE(A27:D30)</f>
        <v>0.25</v>
      </c>
      <c r="B32" s="6">
        <v>0</v>
      </c>
      <c r="C32" s="6">
        <v>0</v>
      </c>
      <c r="D32" s="6">
        <v>0</v>
      </c>
      <c r="F32" t="s">
        <v>26</v>
      </c>
    </row>
    <row r="33" spans="1:14">
      <c r="A33" s="6">
        <v>0</v>
      </c>
      <c r="B33" s="6">
        <v>0.25</v>
      </c>
      <c r="C33" s="6">
        <v>0</v>
      </c>
      <c r="D33" s="6">
        <v>0</v>
      </c>
      <c r="F33" s="10">
        <f t="array" ref="F33:I36">MMULT(F28:N31,G18:J26)</f>
        <v>9</v>
      </c>
      <c r="G33" s="10">
        <v>0</v>
      </c>
      <c r="H33" s="10">
        <v>0</v>
      </c>
      <c r="I33" s="10">
        <v>0</v>
      </c>
      <c r="K33" s="13" t="s">
        <v>28</v>
      </c>
      <c r="L33" s="13"/>
    </row>
    <row r="34" spans="1:14">
      <c r="A34" s="6">
        <v>0</v>
      </c>
      <c r="B34" s="6">
        <v>0</v>
      </c>
      <c r="C34" s="6">
        <v>0.25</v>
      </c>
      <c r="D34" s="6">
        <v>0</v>
      </c>
      <c r="F34" s="10">
        <v>0</v>
      </c>
      <c r="G34" s="10">
        <v>4</v>
      </c>
      <c r="H34" s="10">
        <v>0</v>
      </c>
      <c r="I34" s="10">
        <v>0</v>
      </c>
      <c r="K34" s="13" t="s">
        <v>27</v>
      </c>
      <c r="L34" s="13" t="s">
        <v>29</v>
      </c>
    </row>
    <row r="35" spans="1:14">
      <c r="A35" s="6">
        <v>0</v>
      </c>
      <c r="B35" s="6">
        <v>0</v>
      </c>
      <c r="C35" s="6">
        <v>0</v>
      </c>
      <c r="D35" s="6">
        <v>0.25</v>
      </c>
      <c r="F35" s="10">
        <v>0</v>
      </c>
      <c r="G35" s="10">
        <v>0</v>
      </c>
      <c r="H35" s="10">
        <v>4</v>
      </c>
      <c r="I35" s="10">
        <v>0</v>
      </c>
      <c r="K35" s="12" t="s">
        <v>30</v>
      </c>
      <c r="L35" s="16" t="s">
        <v>7</v>
      </c>
      <c r="M35" s="11" t="s">
        <v>31</v>
      </c>
      <c r="N35" t="s">
        <v>32</v>
      </c>
    </row>
    <row r="36" spans="1:14">
      <c r="A36" t="s">
        <v>15</v>
      </c>
      <c r="F36" s="10">
        <v>0</v>
      </c>
      <c r="G36" s="10">
        <v>0</v>
      </c>
      <c r="H36" s="10">
        <v>0</v>
      </c>
      <c r="I36" s="10">
        <v>4</v>
      </c>
      <c r="K36" s="2">
        <v>40.299999999999997</v>
      </c>
      <c r="L36" s="12">
        <f>(K36-40.46)^2</f>
        <v>2.5600000000001181E-2</v>
      </c>
      <c r="M36" s="11">
        <f>SQRT(L44/9)</f>
        <v>6.9121471177759311E-2</v>
      </c>
      <c r="N36">
        <f>ABS(G48)/M36</f>
        <v>585.12129090009796</v>
      </c>
    </row>
    <row r="37" spans="1:14">
      <c r="A37" s="1">
        <f t="array" ref="A37:A40">MMULT(A22:D25,F2:F5)</f>
        <v>161.69999999999999</v>
      </c>
      <c r="F37" t="s">
        <v>25</v>
      </c>
      <c r="K37" s="2">
        <v>40.5</v>
      </c>
      <c r="L37" s="12">
        <f t="shared" ref="L37:L40" si="3">(K37-40.46)^2</f>
        <v>1.5999999999999318E-3</v>
      </c>
      <c r="M37" s="11"/>
    </row>
    <row r="38" spans="1:14">
      <c r="A38" s="1">
        <v>1.3000000000000114</v>
      </c>
      <c r="F38" s="9">
        <f t="array" ref="F38:I41">MINVERSE(F33:I36)</f>
        <v>0.1111111111111111</v>
      </c>
      <c r="G38" s="9">
        <v>0</v>
      </c>
      <c r="H38" s="9">
        <v>0</v>
      </c>
      <c r="I38" s="9">
        <v>0</v>
      </c>
      <c r="K38" s="2">
        <v>40.700000000000003</v>
      </c>
      <c r="L38" s="12">
        <f t="shared" si="3"/>
        <v>5.7600000000000956E-2</v>
      </c>
      <c r="M38" s="11"/>
    </row>
    <row r="39" spans="1:14">
      <c r="A39" s="1">
        <v>3.1000000000000014</v>
      </c>
      <c r="F39" s="9">
        <v>0</v>
      </c>
      <c r="G39" s="9">
        <v>0.25</v>
      </c>
      <c r="H39" s="9">
        <v>0</v>
      </c>
      <c r="I39" s="9">
        <v>0</v>
      </c>
      <c r="K39" s="2">
        <v>40.200000000000003</v>
      </c>
      <c r="L39" s="12">
        <f t="shared" si="3"/>
        <v>6.7599999999998966E-2</v>
      </c>
      <c r="M39" s="11"/>
    </row>
    <row r="40" spans="1:14">
      <c r="A40" s="1">
        <v>-0.10000000000000142</v>
      </c>
      <c r="F40" s="9">
        <v>0</v>
      </c>
      <c r="G40" s="9">
        <v>0</v>
      </c>
      <c r="H40" s="9">
        <v>0.25</v>
      </c>
      <c r="I40" s="9">
        <v>0</v>
      </c>
      <c r="K40" s="2">
        <v>40.6</v>
      </c>
      <c r="L40" s="12">
        <f t="shared" si="3"/>
        <v>1.9600000000000159E-2</v>
      </c>
      <c r="M40" s="11"/>
    </row>
    <row r="41" spans="1:14">
      <c r="A41" s="6"/>
      <c r="B41" s="6" t="s">
        <v>16</v>
      </c>
      <c r="F41" s="9">
        <v>0</v>
      </c>
      <c r="G41" s="9">
        <v>0</v>
      </c>
      <c r="H41" s="9">
        <v>0</v>
      </c>
      <c r="I41" s="9">
        <v>0.25</v>
      </c>
      <c r="K41" s="1" t="s">
        <v>8</v>
      </c>
      <c r="L41" s="1">
        <f>SUM(L36:L40)</f>
        <v>0.17200000000000121</v>
      </c>
    </row>
    <row r="42" spans="1:14">
      <c r="A42" s="7" t="s">
        <v>17</v>
      </c>
      <c r="B42" s="6">
        <f t="array" ref="B42:B45">MMULT(A32:D35,A37:A40)</f>
        <v>40.424999999999997</v>
      </c>
      <c r="F42" t="s">
        <v>15</v>
      </c>
      <c r="J42" s="4" t="s">
        <v>6</v>
      </c>
      <c r="K42" s="4">
        <f>AVERAGE(K36:K40)</f>
        <v>40.459999999999994</v>
      </c>
    </row>
    <row r="43" spans="1:14">
      <c r="A43" s="7" t="s">
        <v>18</v>
      </c>
      <c r="B43" s="6">
        <v>0.32500000000000284</v>
      </c>
      <c r="F43" s="10">
        <f t="array" ref="F43:F46">MMULT(F28:N31,F2:F10)</f>
        <v>364</v>
      </c>
      <c r="K43" s="5" t="s">
        <v>10</v>
      </c>
    </row>
    <row r="44" spans="1:14">
      <c r="A44" s="7" t="s">
        <v>19</v>
      </c>
      <c r="B44" s="6">
        <v>0.77500000000000036</v>
      </c>
      <c r="F44" s="10">
        <v>1.3000000000000114</v>
      </c>
      <c r="K44" s="6" t="s">
        <v>9</v>
      </c>
      <c r="L44" s="6">
        <f>L41/4</f>
        <v>4.3000000000000302E-2</v>
      </c>
    </row>
    <row r="45" spans="1:14">
      <c r="A45" s="7" t="s">
        <v>20</v>
      </c>
      <c r="B45" s="6">
        <v>-2.5000000000000355E-2</v>
      </c>
      <c r="F45" s="10">
        <v>3.1000000000000014</v>
      </c>
    </row>
    <row r="46" spans="1:14">
      <c r="F46" s="10">
        <v>-0.10000000000000142</v>
      </c>
    </row>
    <row r="47" spans="1:14">
      <c r="G47" t="s">
        <v>16</v>
      </c>
      <c r="H47" s="11" t="s">
        <v>32</v>
      </c>
      <c r="J47" s="8" t="s">
        <v>33</v>
      </c>
    </row>
    <row r="48" spans="1:14">
      <c r="F48" s="14" t="s">
        <v>17</v>
      </c>
      <c r="G48" s="29">
        <f t="array" ref="G48:G51">MMULT(F38:I41,F43:F46)</f>
        <v>40.444444444444443</v>
      </c>
      <c r="H48" s="11">
        <f>ABS(G48)/M36</f>
        <v>585.12129090009796</v>
      </c>
      <c r="I48" s="15" t="s">
        <v>34</v>
      </c>
      <c r="J48" s="43">
        <v>4.3</v>
      </c>
    </row>
    <row r="49" spans="2:10">
      <c r="F49" s="14" t="s">
        <v>18</v>
      </c>
      <c r="G49" s="29">
        <v>0.32500000000000284</v>
      </c>
      <c r="H49" s="11">
        <f>ABS(G49)/M36</f>
        <v>4.7018675161615429</v>
      </c>
      <c r="I49" s="15" t="s">
        <v>34</v>
      </c>
      <c r="J49" s="43"/>
    </row>
    <row r="50" spans="2:10">
      <c r="F50" s="14" t="s">
        <v>19</v>
      </c>
      <c r="G50" s="29">
        <v>0.77500000000000036</v>
      </c>
      <c r="H50" s="11">
        <f>ABS(G50)/M36</f>
        <v>11.212145615462047</v>
      </c>
      <c r="I50" s="15" t="s">
        <v>34</v>
      </c>
      <c r="J50" s="43"/>
    </row>
    <row r="51" spans="2:10">
      <c r="F51" s="14" t="s">
        <v>20</v>
      </c>
      <c r="G51" s="29">
        <v>-2.5000000000000355E-2</v>
      </c>
      <c r="H51" s="11">
        <f>ABS(G51)/M36</f>
        <v>0.36168211662781297</v>
      </c>
      <c r="I51" s="15" t="s">
        <v>35</v>
      </c>
      <c r="J51" s="43"/>
    </row>
    <row r="52" spans="2:10">
      <c r="B52" s="15" t="s">
        <v>46</v>
      </c>
      <c r="C52" s="15"/>
    </row>
    <row r="53" spans="2:10">
      <c r="B53" s="17" t="s">
        <v>3</v>
      </c>
      <c r="C53" s="17" t="s">
        <v>3</v>
      </c>
      <c r="D53" s="17" t="s">
        <v>4</v>
      </c>
      <c r="E53" s="17" t="s">
        <v>5</v>
      </c>
      <c r="F53" s="17" t="s">
        <v>7</v>
      </c>
    </row>
    <row r="54" spans="2:10">
      <c r="B54" s="31">
        <v>1</v>
      </c>
      <c r="C54" s="31">
        <v>-1</v>
      </c>
      <c r="D54" s="31">
        <v>-1</v>
      </c>
      <c r="E54" s="31">
        <v>39.299999999999997</v>
      </c>
      <c r="F54" s="18"/>
    </row>
    <row r="55" spans="2:10">
      <c r="B55" s="31">
        <v>1</v>
      </c>
      <c r="C55" s="31">
        <v>-1</v>
      </c>
      <c r="D55" s="31">
        <v>1</v>
      </c>
      <c r="E55" s="31">
        <v>40.9</v>
      </c>
      <c r="F55" s="18"/>
    </row>
    <row r="56" spans="2:10">
      <c r="B56" s="31">
        <v>1</v>
      </c>
      <c r="C56" s="31">
        <v>1</v>
      </c>
      <c r="D56" s="31">
        <v>-1</v>
      </c>
      <c r="E56" s="31">
        <v>40</v>
      </c>
      <c r="F56" s="18"/>
    </row>
    <row r="57" spans="2:10">
      <c r="B57" s="31">
        <v>1</v>
      </c>
      <c r="C57" s="31">
        <v>1</v>
      </c>
      <c r="D57" s="31">
        <v>1</v>
      </c>
      <c r="E57" s="31">
        <v>41.5</v>
      </c>
      <c r="F57" s="18"/>
    </row>
    <row r="58" spans="2:10">
      <c r="B58" s="19">
        <v>1</v>
      </c>
      <c r="C58" s="19">
        <v>0</v>
      </c>
      <c r="D58" s="19">
        <v>0</v>
      </c>
      <c r="E58" s="19">
        <v>40.299999999999997</v>
      </c>
      <c r="F58" s="17">
        <f>(E58-40.46)^2</f>
        <v>2.5600000000001181E-2</v>
      </c>
    </row>
    <row r="59" spans="2:10">
      <c r="B59" s="19">
        <v>1</v>
      </c>
      <c r="C59" s="19">
        <v>0</v>
      </c>
      <c r="D59" s="19">
        <v>0</v>
      </c>
      <c r="E59" s="19">
        <v>40.5</v>
      </c>
      <c r="F59" s="17">
        <f t="shared" ref="F59:F62" si="4">(E59-40.46)^2</f>
        <v>1.5999999999999318E-3</v>
      </c>
    </row>
    <row r="60" spans="2:10">
      <c r="B60" s="19">
        <v>1</v>
      </c>
      <c r="C60" s="19">
        <v>0</v>
      </c>
      <c r="D60" s="19">
        <v>0</v>
      </c>
      <c r="E60" s="19">
        <v>40.700000000000003</v>
      </c>
      <c r="F60" s="17">
        <f t="shared" si="4"/>
        <v>5.7600000000000956E-2</v>
      </c>
    </row>
    <row r="61" spans="2:10">
      <c r="B61" s="19">
        <v>1</v>
      </c>
      <c r="C61" s="19">
        <v>0</v>
      </c>
      <c r="D61" s="19">
        <v>0</v>
      </c>
      <c r="E61" s="19">
        <v>40.200000000000003</v>
      </c>
      <c r="F61" s="17">
        <f t="shared" si="4"/>
        <v>6.7599999999998966E-2</v>
      </c>
    </row>
    <row r="62" spans="2:10">
      <c r="B62" s="19">
        <v>1</v>
      </c>
      <c r="C62" s="19">
        <v>0</v>
      </c>
      <c r="D62" s="19">
        <v>0</v>
      </c>
      <c r="E62" s="19">
        <v>40.6</v>
      </c>
      <c r="F62" s="17">
        <f t="shared" si="4"/>
        <v>1.9600000000000159E-2</v>
      </c>
    </row>
  </sheetData>
  <mergeCells count="1">
    <mergeCell ref="J48:J5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4"/>
  <sheetViews>
    <sheetView tabSelected="1" workbookViewId="0">
      <selection activeCell="F2" sqref="F2:F10"/>
    </sheetView>
  </sheetViews>
  <sheetFormatPr baseColWidth="10" defaultRowHeight="15"/>
  <cols>
    <col min="3" max="3" width="13.42578125" customWidth="1"/>
    <col min="4" max="4" width="11.5703125" bestFit="1" customWidth="1"/>
    <col min="6" max="6" width="12.42578125" customWidth="1"/>
    <col min="7" max="7" width="12.5703125" customWidth="1"/>
    <col min="9" max="9" width="13.5703125" customWidth="1"/>
  </cols>
  <sheetData>
    <row r="1" spans="1:7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" t="s">
        <v>7</v>
      </c>
    </row>
    <row r="2" spans="1:7">
      <c r="A2" s="18">
        <v>1</v>
      </c>
      <c r="B2" s="18">
        <v>30</v>
      </c>
      <c r="C2" s="18">
        <v>150</v>
      </c>
      <c r="D2" s="18">
        <v>-1</v>
      </c>
      <c r="E2" s="18">
        <v>-1</v>
      </c>
      <c r="F2" s="18">
        <v>39.299999999999997</v>
      </c>
    </row>
    <row r="3" spans="1:7">
      <c r="A3" s="18">
        <v>2</v>
      </c>
      <c r="B3" s="18">
        <v>30</v>
      </c>
      <c r="C3" s="18">
        <v>160</v>
      </c>
      <c r="D3" s="18">
        <v>-1</v>
      </c>
      <c r="E3" s="18">
        <v>1</v>
      </c>
      <c r="F3" s="18">
        <v>40.9</v>
      </c>
    </row>
    <row r="4" spans="1:7">
      <c r="A4" s="18">
        <v>3</v>
      </c>
      <c r="B4" s="18">
        <v>40</v>
      </c>
      <c r="C4" s="18">
        <v>150</v>
      </c>
      <c r="D4" s="18">
        <v>1</v>
      </c>
      <c r="E4" s="18">
        <v>-1</v>
      </c>
      <c r="F4" s="18">
        <v>40</v>
      </c>
    </row>
    <row r="5" spans="1:7">
      <c r="A5" s="18">
        <v>4</v>
      </c>
      <c r="B5" s="18">
        <v>40</v>
      </c>
      <c r="C5" s="18">
        <v>160</v>
      </c>
      <c r="D5" s="18">
        <v>1</v>
      </c>
      <c r="E5" s="18">
        <v>1</v>
      </c>
      <c r="F5" s="18">
        <v>41.5</v>
      </c>
    </row>
    <row r="6" spans="1:7">
      <c r="A6" s="19">
        <v>5</v>
      </c>
      <c r="B6" s="19">
        <v>35</v>
      </c>
      <c r="C6" s="19">
        <v>155</v>
      </c>
      <c r="D6" s="19">
        <v>0</v>
      </c>
      <c r="E6" s="19">
        <v>0</v>
      </c>
      <c r="F6" s="19">
        <v>40.299999999999997</v>
      </c>
      <c r="G6" s="5">
        <f>(F6-40.46)^2</f>
        <v>2.5600000000001181E-2</v>
      </c>
    </row>
    <row r="7" spans="1:7">
      <c r="A7" s="19">
        <v>6</v>
      </c>
      <c r="B7" s="19">
        <v>35</v>
      </c>
      <c r="C7" s="19">
        <v>155</v>
      </c>
      <c r="D7" s="19">
        <v>0</v>
      </c>
      <c r="E7" s="19">
        <v>0</v>
      </c>
      <c r="F7" s="19">
        <v>40.5</v>
      </c>
      <c r="G7" s="5">
        <f t="shared" ref="G7:G10" si="0">(F7-40.46)^2</f>
        <v>1.5999999999999318E-3</v>
      </c>
    </row>
    <row r="8" spans="1:7">
      <c r="A8" s="19">
        <v>7</v>
      </c>
      <c r="B8" s="19">
        <v>35</v>
      </c>
      <c r="C8" s="19">
        <v>155</v>
      </c>
      <c r="D8" s="19">
        <v>0</v>
      </c>
      <c r="E8" s="19">
        <v>0</v>
      </c>
      <c r="F8" s="19">
        <v>40.700000000000003</v>
      </c>
      <c r="G8" s="5">
        <f t="shared" si="0"/>
        <v>5.7600000000000956E-2</v>
      </c>
    </row>
    <row r="9" spans="1:7">
      <c r="A9" s="19">
        <v>8</v>
      </c>
      <c r="B9" s="19">
        <v>35</v>
      </c>
      <c r="C9" s="19">
        <v>155</v>
      </c>
      <c r="D9" s="19">
        <v>0</v>
      </c>
      <c r="E9" s="19">
        <v>0</v>
      </c>
      <c r="F9" s="19">
        <v>40.200000000000003</v>
      </c>
      <c r="G9" s="5">
        <f t="shared" si="0"/>
        <v>6.7599999999998966E-2</v>
      </c>
    </row>
    <row r="10" spans="1:7">
      <c r="A10" s="19">
        <v>9</v>
      </c>
      <c r="B10" s="19">
        <v>35</v>
      </c>
      <c r="C10" s="19">
        <v>155</v>
      </c>
      <c r="D10" s="19">
        <v>0</v>
      </c>
      <c r="E10" s="19">
        <v>0</v>
      </c>
      <c r="F10" s="19">
        <v>40.6</v>
      </c>
      <c r="G10" s="5">
        <f t="shared" si="0"/>
        <v>1.9600000000000159E-2</v>
      </c>
    </row>
    <row r="11" spans="1:7">
      <c r="A11" s="18"/>
      <c r="B11" s="18"/>
      <c r="C11" s="18"/>
      <c r="D11" s="18"/>
      <c r="E11" s="18"/>
      <c r="F11" s="13" t="s">
        <v>8</v>
      </c>
      <c r="G11" s="13">
        <f>SUM(G6:G10)</f>
        <v>0.17200000000000121</v>
      </c>
    </row>
    <row r="12" spans="1:7">
      <c r="A12" s="18"/>
      <c r="B12" s="18"/>
      <c r="C12" s="18"/>
      <c r="D12" s="18"/>
      <c r="E12" s="18"/>
      <c r="F12" s="27" t="s">
        <v>39</v>
      </c>
      <c r="G12" s="27">
        <v>4</v>
      </c>
    </row>
    <row r="13" spans="1:7">
      <c r="A13" s="18"/>
      <c r="B13" s="18"/>
      <c r="C13" s="18"/>
      <c r="D13" s="8" t="s">
        <v>6</v>
      </c>
      <c r="E13" s="31">
        <f>AVERAGE(F6:F10)</f>
        <v>40.459999999999994</v>
      </c>
      <c r="F13" s="6" t="s">
        <v>9</v>
      </c>
      <c r="G13" s="6">
        <f>G11/G12</f>
        <v>4.3000000000000302E-2</v>
      </c>
    </row>
    <row r="14" spans="1:7">
      <c r="A14" s="18"/>
      <c r="B14" s="18"/>
      <c r="C14" s="18"/>
      <c r="D14" s="18"/>
      <c r="E14" s="18"/>
      <c r="F14" s="18"/>
    </row>
    <row r="15" spans="1:7">
      <c r="A15" s="18"/>
      <c r="B15" s="18"/>
      <c r="C15" s="18"/>
      <c r="D15" s="18"/>
      <c r="E15" s="18"/>
      <c r="F15" s="18"/>
    </row>
    <row r="16" spans="1:7">
      <c r="A16" s="18"/>
      <c r="B16" s="18"/>
      <c r="C16" s="18"/>
      <c r="D16" s="18"/>
      <c r="E16" s="18"/>
      <c r="F16" s="18"/>
    </row>
    <row r="17" spans="1:6">
      <c r="A17" s="18"/>
      <c r="B17" s="18"/>
      <c r="C17" s="18"/>
      <c r="D17" s="18"/>
      <c r="E17" s="18"/>
      <c r="F17" s="18"/>
    </row>
    <row r="18" spans="1:6">
      <c r="A18" s="18"/>
      <c r="B18" s="18"/>
      <c r="C18" s="18"/>
      <c r="D18" s="18"/>
      <c r="E18" s="18"/>
      <c r="F18" s="18"/>
    </row>
    <row r="19" spans="1:6">
      <c r="A19" s="18"/>
      <c r="B19" s="18"/>
      <c r="C19" s="18"/>
      <c r="D19" s="18"/>
      <c r="E19" s="18"/>
      <c r="F19" s="18"/>
    </row>
    <row r="20" spans="1:6">
      <c r="A20" s="20" t="s">
        <v>22</v>
      </c>
      <c r="B20" s="20"/>
      <c r="C20" s="20"/>
      <c r="D20" s="18"/>
      <c r="E20" s="18"/>
      <c r="F20" s="18"/>
    </row>
    <row r="21" spans="1:6">
      <c r="A21" s="21" t="s">
        <v>11</v>
      </c>
      <c r="B21" s="21"/>
      <c r="C21" s="21"/>
      <c r="D21" s="18"/>
      <c r="E21" s="18"/>
      <c r="F21" s="18"/>
    </row>
    <row r="22" spans="1:6">
      <c r="A22" s="22" t="s">
        <v>0</v>
      </c>
      <c r="B22" s="22" t="s">
        <v>23</v>
      </c>
      <c r="C22" s="22" t="s">
        <v>3</v>
      </c>
      <c r="D22" s="22" t="s">
        <v>4</v>
      </c>
      <c r="E22" s="22" t="s">
        <v>24</v>
      </c>
      <c r="F22" s="18"/>
    </row>
    <row r="23" spans="1:6">
      <c r="A23" s="18">
        <v>1</v>
      </c>
      <c r="B23" s="23">
        <v>1</v>
      </c>
      <c r="C23" s="23">
        <v>-1</v>
      </c>
      <c r="D23" s="23">
        <v>-1</v>
      </c>
      <c r="E23" s="23">
        <f>C23*D23</f>
        <v>1</v>
      </c>
      <c r="F23" s="18"/>
    </row>
    <row r="24" spans="1:6">
      <c r="A24" s="18">
        <v>2</v>
      </c>
      <c r="B24" s="23">
        <v>1</v>
      </c>
      <c r="C24" s="23">
        <v>-1</v>
      </c>
      <c r="D24" s="23">
        <v>1</v>
      </c>
      <c r="E24" s="23">
        <f t="shared" ref="E24:E31" si="1">C24*D24</f>
        <v>-1</v>
      </c>
      <c r="F24" s="18"/>
    </row>
    <row r="25" spans="1:6">
      <c r="A25" s="18">
        <v>3</v>
      </c>
      <c r="B25" s="23">
        <v>1</v>
      </c>
      <c r="C25" s="23">
        <v>1</v>
      </c>
      <c r="D25" s="23">
        <v>-1</v>
      </c>
      <c r="E25" s="23">
        <f t="shared" si="1"/>
        <v>-1</v>
      </c>
      <c r="F25" s="18"/>
    </row>
    <row r="26" spans="1:6">
      <c r="A26" s="18">
        <v>4</v>
      </c>
      <c r="B26" s="23">
        <v>1</v>
      </c>
      <c r="C26" s="23">
        <v>1</v>
      </c>
      <c r="D26" s="23">
        <v>1</v>
      </c>
      <c r="E26" s="23">
        <f t="shared" si="1"/>
        <v>1</v>
      </c>
      <c r="F26" s="18"/>
    </row>
    <row r="27" spans="1:6">
      <c r="A27" s="18">
        <v>5</v>
      </c>
      <c r="B27" s="23">
        <v>1</v>
      </c>
      <c r="C27" s="23">
        <v>0</v>
      </c>
      <c r="D27" s="23">
        <v>0</v>
      </c>
      <c r="E27" s="23">
        <f t="shared" si="1"/>
        <v>0</v>
      </c>
      <c r="F27" s="18"/>
    </row>
    <row r="28" spans="1:6">
      <c r="A28" s="18">
        <v>6</v>
      </c>
      <c r="B28" s="23">
        <v>1</v>
      </c>
      <c r="C28" s="23">
        <v>0</v>
      </c>
      <c r="D28" s="23">
        <v>0</v>
      </c>
      <c r="E28" s="23">
        <f t="shared" si="1"/>
        <v>0</v>
      </c>
      <c r="F28" s="18"/>
    </row>
    <row r="29" spans="1:6">
      <c r="A29" s="18">
        <v>7</v>
      </c>
      <c r="B29" s="23">
        <v>1</v>
      </c>
      <c r="C29" s="23">
        <v>0</v>
      </c>
      <c r="D29" s="23">
        <v>0</v>
      </c>
      <c r="E29" s="23">
        <f t="shared" si="1"/>
        <v>0</v>
      </c>
      <c r="F29" s="18"/>
    </row>
    <row r="30" spans="1:6">
      <c r="A30" s="18">
        <v>8</v>
      </c>
      <c r="B30" s="23">
        <v>1</v>
      </c>
      <c r="C30" s="23">
        <v>0</v>
      </c>
      <c r="D30" s="23">
        <v>0</v>
      </c>
      <c r="E30" s="23">
        <f t="shared" si="1"/>
        <v>0</v>
      </c>
      <c r="F30" s="18"/>
    </row>
    <row r="31" spans="1:6">
      <c r="A31" s="18">
        <v>9</v>
      </c>
      <c r="B31" s="23">
        <v>1</v>
      </c>
      <c r="C31" s="23">
        <v>0</v>
      </c>
      <c r="D31" s="23">
        <v>0</v>
      </c>
      <c r="E31" s="23">
        <f t="shared" si="1"/>
        <v>0</v>
      </c>
      <c r="F31" s="18"/>
    </row>
    <row r="33" spans="1:9">
      <c r="A33" s="11" t="s">
        <v>12</v>
      </c>
    </row>
    <row r="34" spans="1:9">
      <c r="A34" s="24">
        <f t="array" ref="A34:I37">TRANSPOSE(B23:E31)</f>
        <v>1</v>
      </c>
      <c r="B34" s="24">
        <v>1</v>
      </c>
      <c r="C34" s="24">
        <v>1</v>
      </c>
      <c r="D34" s="24">
        <v>1</v>
      </c>
      <c r="E34" s="24">
        <v>1</v>
      </c>
      <c r="F34" s="24">
        <v>1</v>
      </c>
      <c r="G34" s="24">
        <v>1</v>
      </c>
      <c r="H34" s="24">
        <v>1</v>
      </c>
      <c r="I34" s="24">
        <v>1</v>
      </c>
    </row>
    <row r="35" spans="1:9">
      <c r="A35" s="24">
        <v>-1</v>
      </c>
      <c r="B35" s="24">
        <v>-1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</row>
    <row r="36" spans="1:9">
      <c r="A36" s="24">
        <v>-1</v>
      </c>
      <c r="B36" s="24">
        <v>1</v>
      </c>
      <c r="C36" s="24">
        <v>-1</v>
      </c>
      <c r="D36" s="24">
        <v>1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</row>
    <row r="37" spans="1:9">
      <c r="A37" s="24">
        <v>1</v>
      </c>
      <c r="B37" s="24">
        <v>-1</v>
      </c>
      <c r="C37" s="24">
        <v>-1</v>
      </c>
      <c r="D37" s="24">
        <v>1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</row>
    <row r="39" spans="1:9">
      <c r="A39" s="8" t="s">
        <v>36</v>
      </c>
    </row>
    <row r="40" spans="1:9">
      <c r="A40" s="25">
        <f t="array" ref="A40:D43">MMULT(A34:I37,B23:E31)</f>
        <v>9</v>
      </c>
      <c r="B40" s="25">
        <v>0</v>
      </c>
      <c r="C40" s="25">
        <v>0</v>
      </c>
      <c r="D40" s="25">
        <v>0</v>
      </c>
    </row>
    <row r="41" spans="1:9">
      <c r="A41" s="25">
        <v>0</v>
      </c>
      <c r="B41" s="25">
        <v>4</v>
      </c>
      <c r="C41" s="25">
        <v>0</v>
      </c>
      <c r="D41" s="25">
        <v>0</v>
      </c>
    </row>
    <row r="42" spans="1:9">
      <c r="A42" s="25">
        <v>0</v>
      </c>
      <c r="B42" s="25">
        <v>0</v>
      </c>
      <c r="C42" s="25">
        <v>4</v>
      </c>
      <c r="D42" s="25">
        <v>0</v>
      </c>
    </row>
    <row r="43" spans="1:9">
      <c r="A43" s="25">
        <v>0</v>
      </c>
      <c r="B43" s="25">
        <v>0</v>
      </c>
      <c r="C43" s="25">
        <v>0</v>
      </c>
      <c r="D43" s="25">
        <v>4</v>
      </c>
    </row>
    <row r="45" spans="1:9">
      <c r="A45" s="15" t="s">
        <v>38</v>
      </c>
    </row>
    <row r="46" spans="1:9">
      <c r="A46" s="8">
        <f t="array" ref="A46:D49">MINVERSE(A40:D43)</f>
        <v>0.1111111111111111</v>
      </c>
      <c r="B46" s="8">
        <v>0</v>
      </c>
      <c r="C46" s="8">
        <v>0</v>
      </c>
      <c r="D46" s="8">
        <v>0</v>
      </c>
    </row>
    <row r="47" spans="1:9">
      <c r="A47" s="8">
        <v>0</v>
      </c>
      <c r="B47" s="8">
        <v>0.25</v>
      </c>
      <c r="C47" s="8">
        <v>0</v>
      </c>
      <c r="D47" s="8">
        <v>0</v>
      </c>
    </row>
    <row r="48" spans="1:9">
      <c r="A48" s="8">
        <v>0</v>
      </c>
      <c r="B48" s="8">
        <v>0</v>
      </c>
      <c r="C48" s="8">
        <v>0.25</v>
      </c>
      <c r="D48" s="8">
        <v>0</v>
      </c>
    </row>
    <row r="49" spans="1:7">
      <c r="A49" s="8">
        <v>0</v>
      </c>
      <c r="B49" s="8">
        <v>0</v>
      </c>
      <c r="C49" s="8">
        <v>0</v>
      </c>
      <c r="D49" s="8">
        <v>0.25</v>
      </c>
    </row>
    <row r="51" spans="1:7">
      <c r="A51" s="26" t="s">
        <v>37</v>
      </c>
      <c r="D51" s="23" t="s">
        <v>16</v>
      </c>
      <c r="F51" s="13" t="s">
        <v>28</v>
      </c>
      <c r="G51" s="13"/>
    </row>
    <row r="52" spans="1:7">
      <c r="A52">
        <f t="array" ref="A52:A55">MMULT(A34:I37,F2:F10)</f>
        <v>364</v>
      </c>
      <c r="C52" s="14" t="s">
        <v>17</v>
      </c>
      <c r="D52" s="30">
        <f t="array" ref="D52:D55">MMULT(A46:D49,A52:A55)</f>
        <v>40.444444444444443</v>
      </c>
      <c r="F52" s="13" t="s">
        <v>27</v>
      </c>
      <c r="G52" s="13" t="s">
        <v>42</v>
      </c>
    </row>
    <row r="53" spans="1:7">
      <c r="A53">
        <v>1.3000000000000114</v>
      </c>
      <c r="C53" s="14" t="s">
        <v>18</v>
      </c>
      <c r="D53" s="30">
        <v>0.32500000000000284</v>
      </c>
      <c r="F53" s="12" t="s">
        <v>30</v>
      </c>
      <c r="G53" s="16" t="s">
        <v>7</v>
      </c>
    </row>
    <row r="54" spans="1:7">
      <c r="A54">
        <v>3.1000000000000014</v>
      </c>
      <c r="C54" s="14" t="s">
        <v>19</v>
      </c>
      <c r="D54" s="30">
        <v>0.77500000000000036</v>
      </c>
      <c r="F54" s="2">
        <v>40.299999999999997</v>
      </c>
      <c r="G54" s="12">
        <f>(F54-40.46)^2</f>
        <v>2.5600000000001181E-2</v>
      </c>
    </row>
    <row r="55" spans="1:7">
      <c r="A55">
        <v>-0.10000000000000142</v>
      </c>
      <c r="C55" s="14" t="s">
        <v>20</v>
      </c>
      <c r="D55" s="30">
        <v>-2.5000000000000355E-2</v>
      </c>
      <c r="F55" s="2">
        <v>40.5</v>
      </c>
      <c r="G55" s="12">
        <f t="shared" ref="G55:G58" si="2">(F55-40.46)^2</f>
        <v>1.5999999999999318E-3</v>
      </c>
    </row>
    <row r="56" spans="1:7">
      <c r="F56" s="2">
        <v>40.700000000000003</v>
      </c>
      <c r="G56" s="12">
        <f t="shared" si="2"/>
        <v>5.7600000000000956E-2</v>
      </c>
    </row>
    <row r="57" spans="1:7">
      <c r="F57" s="2">
        <v>40.200000000000003</v>
      </c>
      <c r="G57" s="12">
        <f t="shared" si="2"/>
        <v>6.7599999999998966E-2</v>
      </c>
    </row>
    <row r="58" spans="1:7">
      <c r="F58" s="2">
        <v>40.6</v>
      </c>
      <c r="G58" s="12">
        <f t="shared" si="2"/>
        <v>1.9600000000000159E-2</v>
      </c>
    </row>
    <row r="60" spans="1:7">
      <c r="F60" s="4" t="s">
        <v>6</v>
      </c>
      <c r="G60" s="4">
        <f>AVERAGE(G54:G58)</f>
        <v>3.4400000000000243E-2</v>
      </c>
    </row>
    <row r="61" spans="1:7">
      <c r="F61" s="1" t="s">
        <v>8</v>
      </c>
      <c r="G61" s="1">
        <f>SUM(G54:G58)</f>
        <v>0.17200000000000121</v>
      </c>
    </row>
    <row r="62" spans="1:7">
      <c r="F62" s="28" t="s">
        <v>40</v>
      </c>
      <c r="G62" s="28">
        <v>4</v>
      </c>
    </row>
    <row r="63" spans="1:7">
      <c r="F63" s="6" t="s">
        <v>9</v>
      </c>
      <c r="G63" s="6">
        <f>G60/4</f>
        <v>8.6000000000000607E-3</v>
      </c>
    </row>
    <row r="64" spans="1:7">
      <c r="F64" s="11" t="s">
        <v>41</v>
      </c>
      <c r="G64" s="34">
        <f>SQRT(G63)/4</f>
        <v>2.3184046238739341E-2</v>
      </c>
    </row>
    <row r="65" spans="2:13">
      <c r="D65" s="22" t="s">
        <v>16</v>
      </c>
      <c r="E65" s="33" t="s">
        <v>43</v>
      </c>
      <c r="F65" s="12" t="s">
        <v>44</v>
      </c>
      <c r="G65" s="35" t="s">
        <v>45</v>
      </c>
    </row>
    <row r="66" spans="2:13">
      <c r="C66" s="14" t="s">
        <v>17</v>
      </c>
      <c r="D66" s="32">
        <f t="array" ref="D66:D69">MMULT(A46:D49,A52:A55)</f>
        <v>40.444444444444443</v>
      </c>
      <c r="E66" s="8">
        <f>ABS(D66)/0.023</f>
        <v>1758.4541062801932</v>
      </c>
      <c r="F66" s="44">
        <v>4.3</v>
      </c>
      <c r="G66" s="36" t="s">
        <v>34</v>
      </c>
    </row>
    <row r="67" spans="2:13">
      <c r="C67" s="14" t="s">
        <v>18</v>
      </c>
      <c r="D67" s="32">
        <v>0.32500000000000284</v>
      </c>
      <c r="E67" s="8">
        <f t="shared" ref="E67:E69" si="3">ABS(D67)/0.023</f>
        <v>14.13043478260882</v>
      </c>
      <c r="F67" s="44"/>
      <c r="G67" s="36" t="s">
        <v>34</v>
      </c>
      <c r="I67" s="38"/>
      <c r="J67" s="38"/>
      <c r="K67" s="38"/>
      <c r="L67" s="38"/>
      <c r="M67" s="38"/>
    </row>
    <row r="68" spans="2:13">
      <c r="C68" s="14" t="s">
        <v>19</v>
      </c>
      <c r="D68" s="32">
        <v>0.77500000000000036</v>
      </c>
      <c r="E68" s="8">
        <f t="shared" si="3"/>
        <v>33.695652173913061</v>
      </c>
      <c r="F68" s="44"/>
      <c r="G68" s="36" t="s">
        <v>34</v>
      </c>
      <c r="I68" t="s">
        <v>48</v>
      </c>
    </row>
    <row r="69" spans="2:13">
      <c r="C69" s="14" t="s">
        <v>20</v>
      </c>
      <c r="D69" s="32">
        <v>-2.5000000000000355E-2</v>
      </c>
      <c r="E69" s="8">
        <f t="shared" si="3"/>
        <v>1.0869565217391459</v>
      </c>
      <c r="F69" s="44"/>
      <c r="G69" s="37" t="s">
        <v>35</v>
      </c>
      <c r="I69" s="26"/>
      <c r="J69" s="26"/>
      <c r="K69" s="26"/>
      <c r="L69" s="26"/>
      <c r="M69" s="26"/>
    </row>
    <row r="72" spans="2:13">
      <c r="B72" s="15" t="s">
        <v>46</v>
      </c>
      <c r="C72" s="15"/>
    </row>
    <row r="73" spans="2:13">
      <c r="B73" s="17" t="s">
        <v>3</v>
      </c>
      <c r="C73" s="17" t="s">
        <v>3</v>
      </c>
      <c r="D73" s="17" t="s">
        <v>4</v>
      </c>
      <c r="E73" s="17" t="s">
        <v>5</v>
      </c>
      <c r="F73" s="17" t="s">
        <v>7</v>
      </c>
      <c r="G73" s="17" t="s">
        <v>49</v>
      </c>
      <c r="H73" s="1" t="s">
        <v>50</v>
      </c>
      <c r="I73" s="1" t="s">
        <v>57</v>
      </c>
    </row>
    <row r="74" spans="2:13">
      <c r="B74" s="31">
        <v>1</v>
      </c>
      <c r="C74" s="31">
        <v>-1</v>
      </c>
      <c r="D74" s="31">
        <v>-1</v>
      </c>
      <c r="E74" s="31">
        <v>39.299999999999997</v>
      </c>
      <c r="F74" s="18"/>
      <c r="G74" s="6">
        <f>40.44+0.33*C74+0.78*D74-0.33*C74*D74</f>
        <v>39</v>
      </c>
      <c r="H74" s="41">
        <f>(E74-G74)^2</f>
        <v>8.999999999999829E-2</v>
      </c>
      <c r="I74" s="5">
        <f>(40.425-E74)^2</f>
        <v>1.265625</v>
      </c>
    </row>
    <row r="75" spans="2:13">
      <c r="B75" s="31">
        <v>1</v>
      </c>
      <c r="C75" s="31">
        <v>-1</v>
      </c>
      <c r="D75" s="31">
        <v>1</v>
      </c>
      <c r="E75" s="31">
        <v>40.9</v>
      </c>
      <c r="F75" s="18"/>
      <c r="G75" s="6">
        <f t="shared" ref="G75:G77" si="4">40.44+0.33*C75+0.78*D75-0.33*C75*D75</f>
        <v>41.22</v>
      </c>
      <c r="H75" s="41">
        <f t="shared" ref="H75:H77" si="5">(E75-G75)^2</f>
        <v>0.10240000000000019</v>
      </c>
      <c r="I75" s="5">
        <f t="shared" ref="I75:I77" si="6">(40.425-E75)^2</f>
        <v>0.22562500000000135</v>
      </c>
    </row>
    <row r="76" spans="2:13">
      <c r="B76" s="31">
        <v>1</v>
      </c>
      <c r="C76" s="31">
        <v>1</v>
      </c>
      <c r="D76" s="31">
        <v>-1</v>
      </c>
      <c r="E76" s="31">
        <v>40</v>
      </c>
      <c r="F76" s="18"/>
      <c r="G76" s="6">
        <f t="shared" si="4"/>
        <v>40.319999999999993</v>
      </c>
      <c r="H76" s="41">
        <f t="shared" si="5"/>
        <v>0.10239999999999563</v>
      </c>
      <c r="I76" s="5">
        <f t="shared" si="6"/>
        <v>0.18062499999999759</v>
      </c>
    </row>
    <row r="77" spans="2:13">
      <c r="B77" s="31">
        <v>1</v>
      </c>
      <c r="C77" s="31">
        <v>1</v>
      </c>
      <c r="D77" s="31">
        <v>1</v>
      </c>
      <c r="E77" s="31">
        <v>41.5</v>
      </c>
      <c r="F77" s="18"/>
      <c r="G77" s="6">
        <f t="shared" si="4"/>
        <v>41.22</v>
      </c>
      <c r="H77" s="41">
        <f t="shared" si="5"/>
        <v>7.8400000000000636E-2</v>
      </c>
      <c r="I77" s="5">
        <f t="shared" si="6"/>
        <v>1.1556250000000061</v>
      </c>
    </row>
    <row r="78" spans="2:13">
      <c r="B78" s="19">
        <v>1</v>
      </c>
      <c r="C78" s="19">
        <v>0</v>
      </c>
      <c r="D78" s="19">
        <v>0</v>
      </c>
      <c r="E78" s="19">
        <v>40.299999999999997</v>
      </c>
      <c r="F78" s="17">
        <f>(E78-40.46)^2</f>
        <v>2.5600000000001181E-2</v>
      </c>
    </row>
    <row r="79" spans="2:13">
      <c r="B79" s="19">
        <v>1</v>
      </c>
      <c r="C79" s="19">
        <v>0</v>
      </c>
      <c r="D79" s="19">
        <v>0</v>
      </c>
      <c r="E79" s="19">
        <v>40.5</v>
      </c>
      <c r="F79" s="17">
        <f t="shared" ref="F79:F82" si="7">(E79-40.46)^2</f>
        <v>1.5999999999999318E-3</v>
      </c>
    </row>
    <row r="80" spans="2:13">
      <c r="B80" s="19">
        <v>1</v>
      </c>
      <c r="C80" s="19">
        <v>0</v>
      </c>
      <c r="D80" s="19">
        <v>0</v>
      </c>
      <c r="E80" s="19">
        <v>40.700000000000003</v>
      </c>
      <c r="F80" s="17">
        <f t="shared" si="7"/>
        <v>5.7600000000000956E-2</v>
      </c>
    </row>
    <row r="81" spans="2:7">
      <c r="B81" s="19">
        <v>1</v>
      </c>
      <c r="C81" s="19">
        <v>0</v>
      </c>
      <c r="D81" s="19">
        <v>0</v>
      </c>
      <c r="E81" s="19">
        <v>40.200000000000003</v>
      </c>
      <c r="F81" s="17">
        <f t="shared" si="7"/>
        <v>6.7599999999998966E-2</v>
      </c>
    </row>
    <row r="82" spans="2:7">
      <c r="B82" s="19">
        <v>1</v>
      </c>
      <c r="C82" s="19">
        <v>0</v>
      </c>
      <c r="D82" s="19">
        <v>0</v>
      </c>
      <c r="E82" s="19">
        <v>40.6</v>
      </c>
      <c r="F82" s="17">
        <f t="shared" si="7"/>
        <v>1.9600000000000159E-2</v>
      </c>
    </row>
    <row r="84" spans="2:7">
      <c r="B84" s="15" t="s">
        <v>47</v>
      </c>
      <c r="C84" s="15"/>
    </row>
    <row r="90" spans="2:7">
      <c r="C90" s="2" t="s">
        <v>51</v>
      </c>
      <c r="D90" s="2">
        <v>6</v>
      </c>
    </row>
    <row r="91" spans="2:7">
      <c r="C91" s="12"/>
      <c r="D91" s="12">
        <f>SUM(H74:H77)/6</f>
        <v>6.2199999999999117E-2</v>
      </c>
    </row>
    <row r="92" spans="2:7">
      <c r="C92" s="15" t="s">
        <v>52</v>
      </c>
      <c r="D92" s="15">
        <f>D91/G63</f>
        <v>7.2325581395347296</v>
      </c>
      <c r="F92" s="39" t="s">
        <v>54</v>
      </c>
      <c r="G92" s="42" t="s">
        <v>55</v>
      </c>
    </row>
    <row r="93" spans="2:7">
      <c r="C93" s="10" t="s">
        <v>53</v>
      </c>
      <c r="D93" s="10">
        <v>6.16</v>
      </c>
    </row>
    <row r="95" spans="2:7">
      <c r="B95" s="40" t="s">
        <v>56</v>
      </c>
      <c r="C95" s="40"/>
    </row>
    <row r="101" spans="3:7">
      <c r="C101" s="27" t="s">
        <v>58</v>
      </c>
      <c r="D101" s="27">
        <f>AVERAGE(E74:E77)</f>
        <v>40.424999999999997</v>
      </c>
    </row>
    <row r="102" spans="3:7">
      <c r="C102" s="13"/>
      <c r="D102" s="13">
        <f>SUM(I74:I77)/2</f>
        <v>1.4137500000000025</v>
      </c>
      <c r="F102" s="39" t="s">
        <v>54</v>
      </c>
      <c r="G102" s="42" t="s">
        <v>60</v>
      </c>
    </row>
    <row r="103" spans="3:7">
      <c r="C103" s="9" t="s">
        <v>52</v>
      </c>
      <c r="D103" s="9">
        <f>D102/D91</f>
        <v>22.729099678456954</v>
      </c>
    </row>
    <row r="104" spans="3:7">
      <c r="C104" s="40" t="s">
        <v>59</v>
      </c>
      <c r="D104" s="40">
        <v>5.14</v>
      </c>
    </row>
  </sheetData>
  <mergeCells count="1">
    <mergeCell ref="F66:F69"/>
  </mergeCells>
  <pageMargins left="0.7" right="0.7" top="0.75" bottom="0.75" header="0.3" footer="0.3"/>
  <pageSetup paperSize="9" orientation="portrait" verticalDpi="0" r:id="rId1"/>
  <drawing r:id="rId2"/>
  <legacyDrawing r:id="rId3"/>
  <oleObjects>
    <oleObject progId="Equation.3" shapeId="1027" r:id="rId4"/>
    <oleObject progId="Equation.3" shapeId="1028" r:id="rId5"/>
    <oleObject progId="Equation.3" shapeId="1030" r:id="rId6"/>
    <oleObject progId="Equation.3" shapeId="1031" r:id="rId7"/>
    <oleObject progId="Equation.3" shapeId="1032" r:id="rId8"/>
    <oleObject progId="Equation.3" shapeId="1033" r:id="rId9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conceil scientifique</dc:creator>
  <cp:lastModifiedBy>conceil scientifique</cp:lastModifiedBy>
  <dcterms:created xsi:type="dcterms:W3CDTF">2018-01-29T11:21:50Z</dcterms:created>
  <dcterms:modified xsi:type="dcterms:W3CDTF">2022-11-09T14:26:11Z</dcterms:modified>
</cp:coreProperties>
</file>