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240" windowHeight="12525" activeTab="0"/>
  </bookViews>
  <sheets>
    <sheet name="PV 2eme Année SESSION Rattrapag" sheetId="1" r:id="rId1"/>
  </sheets>
  <definedNames/>
  <calcPr fullCalcOnLoad="1"/>
</workbook>
</file>

<file path=xl/sharedStrings.xml><?xml version="1.0" encoding="utf-8"?>
<sst xmlns="http://schemas.openxmlformats.org/spreadsheetml/2006/main" count="161" uniqueCount="130">
  <si>
    <t>N° d'inscription</t>
  </si>
  <si>
    <t>Nom</t>
  </si>
  <si>
    <t>Prénom</t>
  </si>
  <si>
    <t>وحد تع اس 1</t>
  </si>
  <si>
    <t>اد عر حديث</t>
  </si>
  <si>
    <t>نقد حديث</t>
  </si>
  <si>
    <t>نحو و صرف 1</t>
  </si>
  <si>
    <t>مدارس لسان 1</t>
  </si>
  <si>
    <t>وحد تع استك1</t>
  </si>
  <si>
    <t>بلاغة عربية1</t>
  </si>
  <si>
    <t>صوتيات 1</t>
  </si>
  <si>
    <t>علم الدلالة1</t>
  </si>
  <si>
    <t>وح تع افقية1</t>
  </si>
  <si>
    <t>لغة اجنبية 1</t>
  </si>
  <si>
    <t>مدخ ادب شعبي</t>
  </si>
  <si>
    <t>اداب اجنبية1</t>
  </si>
  <si>
    <t>Non</t>
  </si>
  <si>
    <t>Oui</t>
  </si>
  <si>
    <t>ait mansour</t>
  </si>
  <si>
    <t>malika</t>
  </si>
  <si>
    <t>11AR0067</t>
  </si>
  <si>
    <t>ALIOUAT</t>
  </si>
  <si>
    <t>Fadila</t>
  </si>
  <si>
    <t>kahina</t>
  </si>
  <si>
    <t>bouguelane</t>
  </si>
  <si>
    <t>N°</t>
  </si>
  <si>
    <t>Crédits</t>
  </si>
  <si>
    <t>Coéficient</t>
  </si>
  <si>
    <t>Moy S1</t>
  </si>
  <si>
    <t>UNIVERSITE ABDERRAHMANE MIRA DE BEJAIA</t>
  </si>
  <si>
    <t>FACULTE DES LETTRES ET DES LANGUES</t>
  </si>
  <si>
    <t>DEPARTEMENT LETTRE ET LANGUE ARABES</t>
  </si>
  <si>
    <t>وحد تع اس 2</t>
  </si>
  <si>
    <t>ادب عرب معاصر</t>
  </si>
  <si>
    <t>نقد معاصر</t>
  </si>
  <si>
    <t>نحو و صرف 2</t>
  </si>
  <si>
    <t xml:space="preserve">دارس لسان 2  </t>
  </si>
  <si>
    <t>بلاغة عربية 2</t>
  </si>
  <si>
    <t>صوتيات 2</t>
  </si>
  <si>
    <t>علم الدلالة 2</t>
  </si>
  <si>
    <t>لغة اجنبية 2</t>
  </si>
  <si>
    <t>مدخ ادب جزا</t>
  </si>
  <si>
    <t>اداب اجنبية 2</t>
  </si>
  <si>
    <t>Moy S2</t>
  </si>
  <si>
    <t>Décision du Jury</t>
  </si>
  <si>
    <t>Moy Annuelle</t>
  </si>
  <si>
    <t>وحد تع استك2</t>
  </si>
  <si>
    <t>وح تع افقية2</t>
  </si>
  <si>
    <t>Crédits Cursus</t>
  </si>
  <si>
    <t xml:space="preserve"> Crédits  وحد تع اس 1</t>
  </si>
  <si>
    <t xml:space="preserve"> Crédits اد عر حديث</t>
  </si>
  <si>
    <t>Crédits نقد حديث</t>
  </si>
  <si>
    <t>Crédits نحو و صرف 1</t>
  </si>
  <si>
    <t>Crédits مدارس لسان 1</t>
  </si>
  <si>
    <t>Crédits وحد تع استك1</t>
  </si>
  <si>
    <t>Crédits بلاغة عربية1</t>
  </si>
  <si>
    <t>Crédits صوتيات 1</t>
  </si>
  <si>
    <t>Crédits علم الدلالة1</t>
  </si>
  <si>
    <t>Crédits وح تع افقية1</t>
  </si>
  <si>
    <t>Crédits لغة اجنبية 1</t>
  </si>
  <si>
    <t>Crédits مدخ ادب شعبي</t>
  </si>
  <si>
    <t>Crédits اداب اجنبية1</t>
  </si>
  <si>
    <t>Crédits Moy S1</t>
  </si>
  <si>
    <t>Crédits وحد تع اس 2</t>
  </si>
  <si>
    <t>Crédits ادب عرب معاصر</t>
  </si>
  <si>
    <t>Crédits نقد معاصر</t>
  </si>
  <si>
    <t>Crédits نحو و صرف 2</t>
  </si>
  <si>
    <t>Crédits دارس لسان 2</t>
  </si>
  <si>
    <t>Crédits وحد تع استك2</t>
  </si>
  <si>
    <t>Crédits بلاغة عربية 2</t>
  </si>
  <si>
    <t>Crédits صوتيات 2</t>
  </si>
  <si>
    <t>Crédits علم الدلالة 2</t>
  </si>
  <si>
    <t>Crédits وح تع افقية2</t>
  </si>
  <si>
    <t>Crédits لغة اجنبية 2</t>
  </si>
  <si>
    <t>Crédits مدخ ادب جزا</t>
  </si>
  <si>
    <t>Crédits اداب اجنبية 2</t>
  </si>
  <si>
    <t>Crédits Moy S2</t>
  </si>
  <si>
    <t>Crédits Moy Annuelle</t>
  </si>
  <si>
    <t>Sidi aich</t>
  </si>
  <si>
    <t>02/08/1989</t>
  </si>
  <si>
    <t>Seddouk</t>
  </si>
  <si>
    <t>13/10/1989</t>
  </si>
  <si>
    <t>Akbou</t>
  </si>
  <si>
    <t>01/07/1990</t>
  </si>
  <si>
    <t>date</t>
  </si>
  <si>
    <t>lieu</t>
  </si>
  <si>
    <t xml:space="preserve"> وحد تع اس 1  SESSION</t>
  </si>
  <si>
    <t>اد عر حديث SESSION</t>
  </si>
  <si>
    <t>نقد حديث SESSION</t>
  </si>
  <si>
    <t>نحو و صرف 1 SESSION</t>
  </si>
  <si>
    <t>مدارس لسان 1 SESSION</t>
  </si>
  <si>
    <t>وحد تع استك1 SESSION</t>
  </si>
  <si>
    <t>بلاغة عربية1 SESSION</t>
  </si>
  <si>
    <t>صوتيات 1 SESSION</t>
  </si>
  <si>
    <t>علم الدلالة1 SESSION</t>
  </si>
  <si>
    <t>وح تع افقية1 SESSION</t>
  </si>
  <si>
    <t>لغة اجنبية 1 SESSION</t>
  </si>
  <si>
    <t>مدخ ادب شعبي SESSION</t>
  </si>
  <si>
    <t>اداب اجنبية1 SESSION</t>
  </si>
  <si>
    <t>Moy S1  SESSION</t>
  </si>
  <si>
    <t>وحد تع اس 2 SESSION</t>
  </si>
  <si>
    <t>ادب عرب معاصر SESSION</t>
  </si>
  <si>
    <t>نقد معاصر SESSION</t>
  </si>
  <si>
    <t>نحو و صرف 2 SESSION</t>
  </si>
  <si>
    <t>دارس لسان 2   SESSION</t>
  </si>
  <si>
    <t>وحد تع استك2 SESSION</t>
  </si>
  <si>
    <t>بلاغة عربية 2 SESSION</t>
  </si>
  <si>
    <t>صوتيات 2 SESSION</t>
  </si>
  <si>
    <t>علم الدلالة 2 SESSION</t>
  </si>
  <si>
    <t>وح تع افقية2 SESSION</t>
  </si>
  <si>
    <t>لغة اجنبية 2 SESSION</t>
  </si>
  <si>
    <t>مدخ ادب جزا SESSION</t>
  </si>
  <si>
    <t>اداب اجنبية 2 SESSION</t>
  </si>
  <si>
    <t>Moy S2 SESSION</t>
  </si>
  <si>
    <t>Admis+Dettes</t>
  </si>
  <si>
    <t>Resultat</t>
  </si>
  <si>
    <t>PV Deliberation des endettés</t>
  </si>
  <si>
    <t>PV DE DELIBERATION DES DETTES</t>
  </si>
  <si>
    <t>Promotion 2013/2014</t>
  </si>
  <si>
    <t>BENARBA</t>
  </si>
  <si>
    <t>OUARDA</t>
  </si>
  <si>
    <t>SESSION Normale</t>
  </si>
  <si>
    <t>Année universitaire 2015/2016</t>
  </si>
  <si>
    <t xml:space="preserve">2ème ANNEE LMD </t>
  </si>
  <si>
    <t>Admis</t>
  </si>
  <si>
    <t>BOULKARIA</t>
  </si>
  <si>
    <t>09LCA72211CAR</t>
  </si>
  <si>
    <t>Wafia</t>
  </si>
  <si>
    <t>01/07/1991</t>
  </si>
  <si>
    <t>Rattrapage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</si>
</sst>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8"/>
      <name val="Arial Narrow"/>
      <family val="2"/>
    </font>
    <font>
      <b/>
      <sz val="26"/>
      <name val="Arial Narrow"/>
      <family val="2"/>
    </font>
    <font>
      <b/>
      <sz val="16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6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rgb="FFFF000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6"/>
      <color rgb="FFFF0000"/>
      <name val="Arial Narrow"/>
      <family val="2"/>
    </font>
    <font>
      <b/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left"/>
    </xf>
    <xf numFmtId="0" fontId="56" fillId="11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NumberFormat="1" applyFont="1" applyBorder="1" applyAlignment="1">
      <alignment horizontal="left"/>
    </xf>
    <xf numFmtId="0" fontId="57" fillId="11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0" fillId="0" borderId="0" xfId="0" applyFont="1" applyAlignment="1">
      <alignment/>
    </xf>
    <xf numFmtId="0" fontId="56" fillId="33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0" fontId="60" fillId="11" borderId="10" xfId="0" applyFont="1" applyFill="1" applyBorder="1" applyAlignment="1">
      <alignment horizontal="center" vertical="center" textRotation="90"/>
    </xf>
    <xf numFmtId="0" fontId="61" fillId="0" borderId="10" xfId="0" applyFont="1" applyBorder="1" applyAlignment="1">
      <alignment horizontal="center" vertical="center" textRotation="90"/>
    </xf>
    <xf numFmtId="0" fontId="62" fillId="34" borderId="10" xfId="0" applyFont="1" applyFill="1" applyBorder="1" applyAlignment="1">
      <alignment horizontal="center" vertical="center" textRotation="90"/>
    </xf>
    <xf numFmtId="0" fontId="61" fillId="34" borderId="10" xfId="0" applyFont="1" applyFill="1" applyBorder="1" applyAlignment="1">
      <alignment horizontal="center" vertical="center" textRotation="90"/>
    </xf>
    <xf numFmtId="0" fontId="61" fillId="13" borderId="10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/>
    </xf>
    <xf numFmtId="0" fontId="56" fillId="35" borderId="0" xfId="0" applyFont="1" applyFill="1" applyAlignment="1">
      <alignment/>
    </xf>
    <xf numFmtId="0" fontId="63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2" fontId="4" fillId="36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62" fillId="13" borderId="10" xfId="0" applyFont="1" applyFill="1" applyBorder="1" applyAlignment="1">
      <alignment horizontal="center" vertical="center" textRotation="90"/>
    </xf>
    <xf numFmtId="0" fontId="61" fillId="33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35" borderId="0" xfId="0" applyFont="1" applyFill="1" applyAlignment="1">
      <alignment horizontal="center" vertical="center"/>
    </xf>
    <xf numFmtId="0" fontId="64" fillId="34" borderId="10" xfId="0" applyFont="1" applyFill="1" applyBorder="1" applyAlignment="1">
      <alignment horizontal="center" vertical="center" textRotation="90"/>
    </xf>
    <xf numFmtId="0" fontId="65" fillId="11" borderId="10" xfId="0" applyFont="1" applyFill="1" applyBorder="1" applyAlignment="1">
      <alignment horizontal="center" vertical="center" textRotation="90"/>
    </xf>
    <xf numFmtId="0" fontId="61" fillId="35" borderId="10" xfId="0" applyFont="1" applyFill="1" applyBorder="1" applyAlignment="1">
      <alignment horizontal="center" vertical="center" textRotation="90"/>
    </xf>
    <xf numFmtId="164" fontId="5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61" fillId="0" borderId="0" xfId="0" applyFont="1" applyAlignment="1">
      <alignment/>
    </xf>
    <xf numFmtId="0" fontId="59" fillId="35" borderId="0" xfId="0" applyFont="1" applyFill="1" applyAlignment="1">
      <alignment/>
    </xf>
    <xf numFmtId="0" fontId="59" fillId="36" borderId="0" xfId="0" applyFont="1" applyFill="1" applyAlignment="1">
      <alignment/>
    </xf>
    <xf numFmtId="0" fontId="2" fillId="36" borderId="10" xfId="0" applyFont="1" applyFill="1" applyBorder="1" applyAlignment="1">
      <alignment horizontal="left"/>
    </xf>
    <xf numFmtId="0" fontId="58" fillId="36" borderId="10" xfId="0" applyNumberFormat="1" applyFont="1" applyFill="1" applyBorder="1" applyAlignment="1">
      <alignment horizontal="left"/>
    </xf>
    <xf numFmtId="0" fontId="57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 horizontal="left"/>
    </xf>
    <xf numFmtId="0" fontId="58" fillId="36" borderId="11" xfId="0" applyNumberFormat="1" applyFont="1" applyFill="1" applyBorder="1" applyAlignment="1">
      <alignment horizontal="left"/>
    </xf>
    <xf numFmtId="0" fontId="57" fillId="36" borderId="11" xfId="0" applyFont="1" applyFill="1" applyBorder="1" applyAlignment="1">
      <alignment/>
    </xf>
    <xf numFmtId="0" fontId="11" fillId="13" borderId="10" xfId="0" applyNumberFormat="1" applyFont="1" applyFill="1" applyBorder="1" applyAlignment="1">
      <alignment horizontal="left"/>
    </xf>
    <xf numFmtId="2" fontId="12" fillId="11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/>
    </xf>
    <xf numFmtId="2" fontId="12" fillId="34" borderId="10" xfId="0" applyNumberFormat="1" applyFont="1" applyFill="1" applyBorder="1" applyAlignment="1">
      <alignment horizontal="left"/>
    </xf>
    <xf numFmtId="0" fontId="11" fillId="13" borderId="11" xfId="0" applyNumberFormat="1" applyFont="1" applyFill="1" applyBorder="1" applyAlignment="1">
      <alignment horizontal="left"/>
    </xf>
    <xf numFmtId="2" fontId="12" fillId="11" borderId="11" xfId="0" applyNumberFormat="1" applyFont="1" applyFill="1" applyBorder="1" applyAlignment="1">
      <alignment horizontal="left"/>
    </xf>
    <xf numFmtId="0" fontId="12" fillId="0" borderId="11" xfId="0" applyFont="1" applyBorder="1" applyAlignment="1">
      <alignment/>
    </xf>
    <xf numFmtId="2" fontId="12" fillId="34" borderId="11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2" fontId="11" fillId="34" borderId="10" xfId="0" applyNumberFormat="1" applyFont="1" applyFill="1" applyBorder="1" applyAlignment="1">
      <alignment horizontal="left"/>
    </xf>
    <xf numFmtId="0" fontId="12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left"/>
    </xf>
    <xf numFmtId="2" fontId="12" fillId="35" borderId="0" xfId="0" applyNumberFormat="1" applyFont="1" applyFill="1" applyAlignment="1">
      <alignment horizontal="left"/>
    </xf>
    <xf numFmtId="0" fontId="12" fillId="0" borderId="10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0" fontId="12" fillId="36" borderId="0" xfId="0" applyFont="1" applyFill="1" applyAlignment="1">
      <alignment/>
    </xf>
    <xf numFmtId="2" fontId="11" fillId="34" borderId="11" xfId="0" applyNumberFormat="1" applyFont="1" applyFill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164" fontId="11" fillId="36" borderId="10" xfId="0" applyNumberFormat="1" applyFont="1" applyFill="1" applyBorder="1" applyAlignment="1">
      <alignment horizontal="left"/>
    </xf>
    <xf numFmtId="164" fontId="11" fillId="36" borderId="11" xfId="0" applyNumberFormat="1" applyFont="1" applyFill="1" applyBorder="1" applyAlignment="1">
      <alignment horizontal="left"/>
    </xf>
    <xf numFmtId="164" fontId="11" fillId="36" borderId="0" xfId="0" applyNumberFormat="1" applyFont="1" applyFill="1" applyAlignment="1">
      <alignment horizontal="left"/>
    </xf>
    <xf numFmtId="0" fontId="66" fillId="0" borderId="12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164" fontId="11" fillId="35" borderId="10" xfId="0" applyNumberFormat="1" applyFont="1" applyFill="1" applyBorder="1" applyAlignment="1">
      <alignment horizontal="left"/>
    </xf>
    <xf numFmtId="164" fontId="11" fillId="35" borderId="11" xfId="0" applyNumberFormat="1" applyFont="1" applyFill="1" applyBorder="1" applyAlignment="1">
      <alignment horizontal="left"/>
    </xf>
    <xf numFmtId="164" fontId="11" fillId="15" borderId="10" xfId="0" applyNumberFormat="1" applyFont="1" applyFill="1" applyBorder="1" applyAlignment="1">
      <alignment horizontal="left"/>
    </xf>
    <xf numFmtId="164" fontId="11" fillId="15" borderId="11" xfId="0" applyNumberFormat="1" applyFont="1" applyFill="1" applyBorder="1" applyAlignment="1">
      <alignment horizontal="left"/>
    </xf>
    <xf numFmtId="164" fontId="11" fillId="34" borderId="10" xfId="0" applyNumberFormat="1" applyFont="1" applyFill="1" applyBorder="1" applyAlignment="1">
      <alignment horizontal="left"/>
    </xf>
    <xf numFmtId="164" fontId="11" fillId="34" borderId="11" xfId="0" applyNumberFormat="1" applyFont="1" applyFill="1" applyBorder="1" applyAlignment="1">
      <alignment horizontal="left"/>
    </xf>
    <xf numFmtId="0" fontId="62" fillId="15" borderId="10" xfId="0" applyFont="1" applyFill="1" applyBorder="1" applyAlignment="1">
      <alignment horizontal="center" vertical="center" textRotation="90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4"/>
  <sheetViews>
    <sheetView tabSelected="1" view="pageBreakPreview" zoomScaleSheetLayoutView="100" zoomScalePageLayoutView="0" workbookViewId="0" topLeftCell="A1">
      <selection activeCell="BP9" sqref="BP9"/>
    </sheetView>
  </sheetViews>
  <sheetFormatPr defaultColWidth="11.421875" defaultRowHeight="15"/>
  <cols>
    <col min="1" max="1" width="3.00390625" style="2" customWidth="1"/>
    <col min="2" max="2" width="11.7109375" style="8" customWidth="1"/>
    <col min="3" max="3" width="12.7109375" style="1" customWidth="1"/>
    <col min="4" max="4" width="9.140625" style="1" customWidth="1"/>
    <col min="5" max="5" width="5.7109375" style="1" customWidth="1"/>
    <col min="6" max="7" width="5.7109375" style="1" hidden="1" customWidth="1"/>
    <col min="8" max="8" width="5.7109375" style="9" customWidth="1"/>
    <col min="9" max="10" width="5.7109375" style="9" hidden="1" customWidth="1"/>
    <col min="11" max="11" width="5.7109375" style="9" customWidth="1"/>
    <col min="12" max="13" width="5.7109375" style="9" hidden="1" customWidth="1"/>
    <col min="14" max="14" width="5.7109375" style="9" customWidth="1"/>
    <col min="15" max="16" width="5.7109375" style="9" hidden="1" customWidth="1"/>
    <col min="17" max="17" width="5.7109375" style="9" customWidth="1"/>
    <col min="18" max="19" width="5.7109375" style="9" hidden="1" customWidth="1"/>
    <col min="20" max="20" width="5.7109375" style="9" customWidth="1"/>
    <col min="21" max="22" width="5.7109375" style="9" hidden="1" customWidth="1"/>
    <col min="23" max="23" width="5.7109375" style="9" customWidth="1"/>
    <col min="24" max="25" width="5.7109375" style="9" hidden="1" customWidth="1"/>
    <col min="26" max="26" width="5.7109375" style="9" customWidth="1"/>
    <col min="27" max="28" width="5.7109375" style="9" hidden="1" customWidth="1"/>
    <col min="29" max="29" width="5.7109375" style="9" customWidth="1"/>
    <col min="30" max="31" width="5.7109375" style="9" hidden="1" customWidth="1"/>
    <col min="32" max="32" width="6.57421875" style="9" customWidth="1"/>
    <col min="33" max="37" width="5.7109375" style="9" hidden="1" customWidth="1"/>
    <col min="38" max="38" width="5.7109375" style="9" customWidth="1"/>
    <col min="39" max="40" width="5.7109375" style="9" hidden="1" customWidth="1"/>
    <col min="41" max="41" width="7.28125" style="9" customWidth="1"/>
    <col min="42" max="43" width="5.7109375" style="1" hidden="1" customWidth="1"/>
    <col min="44" max="44" width="6.28125" style="9" customWidth="1"/>
    <col min="45" max="46" width="5.7109375" style="1" hidden="1" customWidth="1"/>
    <col min="47" max="47" width="5.7109375" style="9" customWidth="1"/>
    <col min="48" max="49" width="5.7109375" style="1" hidden="1" customWidth="1"/>
    <col min="50" max="50" width="6.8515625" style="9" customWidth="1"/>
    <col min="51" max="52" width="5.7109375" style="9" hidden="1" customWidth="1"/>
    <col min="53" max="53" width="5.7109375" style="9" customWidth="1"/>
    <col min="54" max="55" width="5.7109375" style="9" hidden="1" customWidth="1"/>
    <col min="56" max="56" width="5.7109375" style="9" customWidth="1"/>
    <col min="57" max="58" width="5.7109375" style="9" hidden="1" customWidth="1"/>
    <col min="59" max="59" width="5.7109375" style="9" customWidth="1"/>
    <col min="60" max="61" width="5.7109375" style="1" hidden="1" customWidth="1"/>
    <col min="62" max="62" width="5.7109375" style="1" customWidth="1"/>
    <col min="63" max="64" width="5.7109375" style="1" hidden="1" customWidth="1"/>
    <col min="65" max="65" width="5.7109375" style="1" customWidth="1"/>
    <col min="66" max="67" width="5.7109375" style="1" hidden="1" customWidth="1"/>
    <col min="68" max="68" width="5.7109375" style="1" customWidth="1"/>
    <col min="69" max="70" width="5.7109375" style="1" hidden="1" customWidth="1"/>
    <col min="71" max="71" width="5.7109375" style="1" customWidth="1"/>
    <col min="72" max="73" width="5.7109375" style="1" hidden="1" customWidth="1"/>
    <col min="74" max="74" width="5.7109375" style="9" customWidth="1"/>
    <col min="75" max="76" width="5.7109375" style="9" hidden="1" customWidth="1"/>
    <col min="77" max="77" width="5.7109375" style="9" customWidth="1"/>
    <col min="78" max="79" width="5.7109375" style="9" hidden="1" customWidth="1"/>
    <col min="80" max="80" width="5.7109375" style="9" customWidth="1"/>
    <col min="81" max="82" width="5.7109375" style="9" hidden="1" customWidth="1"/>
    <col min="83" max="83" width="5.7109375" style="9" customWidth="1"/>
    <col min="84" max="85" width="5.7109375" style="1" hidden="1" customWidth="1"/>
    <col min="86" max="86" width="5.7109375" style="8" customWidth="1"/>
    <col min="87" max="88" width="5.7109375" style="1" hidden="1" customWidth="1"/>
    <col min="89" max="89" width="6.7109375" style="9" customWidth="1"/>
    <col min="90" max="90" width="5.7109375" style="9" hidden="1" customWidth="1"/>
    <col min="91" max="93" width="5.7109375" style="1" hidden="1" customWidth="1"/>
    <col min="94" max="94" width="11.421875" style="1" hidden="1" customWidth="1"/>
    <col min="95" max="95" width="11.421875" style="23" hidden="1" customWidth="1"/>
    <col min="96" max="99" width="11.421875" style="1" hidden="1" customWidth="1"/>
    <col min="100" max="112" width="5.421875" style="1" hidden="1" customWidth="1"/>
    <col min="113" max="113" width="11.421875" style="31" hidden="1" customWidth="1"/>
    <col min="114" max="114" width="4.8515625" style="1" hidden="1" customWidth="1"/>
    <col min="115" max="126" width="5.421875" style="1" hidden="1" customWidth="1"/>
    <col min="127" max="143" width="0" style="1" hidden="1" customWidth="1"/>
    <col min="144" max="144" width="11.421875" style="1" customWidth="1"/>
    <col min="145" max="145" width="9.7109375" style="1" customWidth="1"/>
    <col min="146" max="16384" width="11.421875" style="1" customWidth="1"/>
  </cols>
  <sheetData>
    <row r="1" spans="1:70" ht="18.75">
      <c r="A1" s="13" t="s">
        <v>29</v>
      </c>
      <c r="B1" s="13"/>
      <c r="C1" s="13"/>
      <c r="D1" s="13"/>
      <c r="E1" s="14"/>
      <c r="F1" s="14"/>
      <c r="G1" s="14"/>
      <c r="H1" s="35"/>
      <c r="I1" s="35"/>
      <c r="J1" s="3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36"/>
      <c r="X1" s="36"/>
      <c r="Y1" s="36"/>
      <c r="Z1" s="15"/>
      <c r="AA1" s="15"/>
      <c r="AB1" s="15"/>
      <c r="AC1" s="36"/>
      <c r="AD1" s="36"/>
      <c r="AE1" s="36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4"/>
      <c r="AQ1" s="14"/>
      <c r="AR1" s="15"/>
      <c r="AS1" s="14"/>
      <c r="AT1" s="14"/>
      <c r="AU1" s="15"/>
      <c r="AV1" s="13"/>
      <c r="AW1" s="13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3"/>
      <c r="BI1" s="13"/>
      <c r="BJ1" s="13"/>
      <c r="BK1" s="13"/>
      <c r="BL1" s="13"/>
      <c r="BM1" s="13"/>
      <c r="BN1" s="13"/>
      <c r="BO1" s="13"/>
      <c r="BP1" s="16" t="s">
        <v>122</v>
      </c>
      <c r="BQ1" s="16"/>
      <c r="BR1" s="16"/>
    </row>
    <row r="2" spans="1:67" ht="18.75">
      <c r="A2" s="13" t="s">
        <v>30</v>
      </c>
      <c r="B2" s="13"/>
      <c r="C2" s="13"/>
      <c r="D2" s="13"/>
      <c r="E2" s="14"/>
      <c r="F2" s="14"/>
      <c r="G2" s="14"/>
      <c r="H2" s="35"/>
      <c r="I2" s="35"/>
      <c r="J2" s="3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I2" s="15"/>
      <c r="AJ2" s="15"/>
      <c r="AK2" s="15"/>
      <c r="AL2" s="15"/>
      <c r="AM2" s="15"/>
      <c r="AN2" s="15"/>
      <c r="AO2" s="15"/>
      <c r="AP2" s="14"/>
      <c r="AQ2" s="14"/>
      <c r="AR2" s="15"/>
      <c r="AS2" s="14"/>
      <c r="AT2" s="14"/>
      <c r="AU2" s="17"/>
      <c r="AV2" s="16"/>
      <c r="AW2" s="16"/>
      <c r="AX2" s="17"/>
      <c r="AY2" s="17"/>
      <c r="AZ2" s="17"/>
      <c r="BA2" s="34"/>
      <c r="BB2" s="34"/>
      <c r="BC2" s="34"/>
      <c r="BD2" s="15"/>
      <c r="BE2" s="15"/>
      <c r="BF2" s="15"/>
      <c r="BG2" s="15"/>
      <c r="BH2" s="14"/>
      <c r="BI2" s="14"/>
      <c r="BJ2" s="18"/>
      <c r="BK2" s="18"/>
      <c r="BL2" s="18"/>
      <c r="BM2" s="19"/>
      <c r="BN2" s="19"/>
      <c r="BO2" s="19"/>
    </row>
    <row r="3" spans="1:67" ht="16.5">
      <c r="A3" s="13" t="s">
        <v>31</v>
      </c>
      <c r="B3" s="13"/>
      <c r="C3" s="13"/>
      <c r="D3" s="13"/>
      <c r="E3" s="14"/>
      <c r="F3" s="14"/>
      <c r="G3" s="14"/>
      <c r="H3" s="35"/>
      <c r="I3" s="35"/>
      <c r="J3" s="3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36"/>
      <c r="X3" s="36"/>
      <c r="Y3" s="36"/>
      <c r="Z3" s="15"/>
      <c r="AA3" s="15"/>
      <c r="AB3" s="15"/>
      <c r="AC3" s="36"/>
      <c r="AD3" s="36"/>
      <c r="AE3" s="36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4"/>
      <c r="AQ3" s="14"/>
      <c r="AR3" s="15"/>
      <c r="AS3" s="14"/>
      <c r="AT3" s="14"/>
      <c r="AU3" s="15"/>
      <c r="AV3" s="13"/>
      <c r="AW3" s="13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3"/>
      <c r="BI3" s="13"/>
      <c r="BJ3" s="13"/>
      <c r="BK3" s="13"/>
      <c r="BL3" s="13"/>
      <c r="BM3" s="13"/>
      <c r="BN3" s="13"/>
      <c r="BO3" s="13"/>
    </row>
    <row r="4" spans="1:67" ht="20.25">
      <c r="A4" s="20"/>
      <c r="B4" s="13"/>
      <c r="C4" s="20"/>
      <c r="D4" s="20"/>
      <c r="Q4" s="20"/>
      <c r="R4" s="20"/>
      <c r="S4" s="20"/>
      <c r="T4" s="20"/>
      <c r="U4" s="20"/>
      <c r="V4" s="20"/>
      <c r="W4" s="47"/>
      <c r="X4" s="47"/>
      <c r="Y4" s="48" t="s">
        <v>116</v>
      </c>
      <c r="Z4" s="47" t="s">
        <v>117</v>
      </c>
      <c r="AA4" s="47"/>
      <c r="AB4" s="47"/>
      <c r="AC4" s="47"/>
      <c r="AD4" s="47"/>
      <c r="AE4" s="47"/>
      <c r="AF4" s="47"/>
      <c r="AG4" s="47"/>
      <c r="AH4" s="48"/>
      <c r="AI4" s="49"/>
      <c r="AJ4" s="49"/>
      <c r="AK4" s="49"/>
      <c r="AL4" s="49"/>
      <c r="AM4" s="49"/>
      <c r="AN4" s="49"/>
      <c r="AO4" s="48"/>
      <c r="AP4" s="48"/>
      <c r="AQ4" s="48"/>
      <c r="AR4" s="49"/>
      <c r="AS4" s="49"/>
      <c r="AT4" s="49"/>
      <c r="AU4" s="22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20"/>
      <c r="BI4" s="20"/>
      <c r="BJ4" s="20"/>
      <c r="BK4" s="20"/>
      <c r="BL4" s="20"/>
      <c r="BM4" s="20"/>
      <c r="BN4" s="20"/>
      <c r="BO4" s="20"/>
    </row>
    <row r="5" spans="3:79" ht="20.25">
      <c r="C5" s="13"/>
      <c r="D5" s="13"/>
      <c r="E5" s="21"/>
      <c r="F5" s="21"/>
      <c r="G5" s="21"/>
      <c r="H5" s="37"/>
      <c r="I5" s="37"/>
      <c r="J5" s="37"/>
      <c r="N5" s="15"/>
      <c r="O5" s="15"/>
      <c r="P5" s="15"/>
      <c r="Q5" s="45"/>
      <c r="R5" s="45"/>
      <c r="S5" s="16"/>
      <c r="T5" s="14"/>
      <c r="U5" s="46"/>
      <c r="V5" s="13"/>
      <c r="X5" s="47"/>
      <c r="Y5" s="47"/>
      <c r="Z5" s="47"/>
      <c r="AA5" s="47"/>
      <c r="AB5" s="47"/>
      <c r="AC5" s="47"/>
      <c r="AD5" s="47"/>
      <c r="AE5" s="47"/>
      <c r="AF5" s="49" t="s">
        <v>118</v>
      </c>
      <c r="AG5" s="47"/>
      <c r="AH5" s="49"/>
      <c r="AI5" s="50"/>
      <c r="AJ5" s="50"/>
      <c r="AK5" s="50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13"/>
      <c r="AW5" s="13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3"/>
      <c r="BI5" s="13"/>
      <c r="BJ5" s="13"/>
      <c r="BK5" s="13"/>
      <c r="BL5" s="13"/>
      <c r="BM5" s="13"/>
      <c r="BN5" s="13"/>
      <c r="BO5" s="13"/>
      <c r="BP5" s="22"/>
      <c r="BZ5" s="32"/>
      <c r="CA5" s="32"/>
    </row>
    <row r="6" spans="1:74" ht="33.75">
      <c r="A6" s="30" t="s">
        <v>123</v>
      </c>
      <c r="B6" s="13"/>
      <c r="C6" s="13"/>
      <c r="D6" s="13"/>
      <c r="E6" s="14"/>
      <c r="F6" s="14"/>
      <c r="G6" s="14"/>
      <c r="H6" s="35"/>
      <c r="I6" s="35"/>
      <c r="J6" s="3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6"/>
      <c r="X6" s="36"/>
      <c r="Y6" s="36"/>
      <c r="Z6" s="15"/>
      <c r="AA6" s="15"/>
      <c r="AB6" s="15"/>
      <c r="AC6" s="36"/>
      <c r="AD6" s="36"/>
      <c r="AE6" s="36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4"/>
      <c r="AQ6" s="14"/>
      <c r="AR6" s="15"/>
      <c r="AS6" s="14"/>
      <c r="AT6" s="14"/>
      <c r="AU6" s="15"/>
      <c r="AV6" s="13"/>
      <c r="AW6" s="13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3"/>
      <c r="BI6" s="13"/>
      <c r="BJ6" s="13"/>
      <c r="BK6" s="13"/>
      <c r="BL6" s="13"/>
      <c r="BM6" s="13"/>
      <c r="BN6" s="13"/>
      <c r="BO6" s="13"/>
      <c r="BV6" s="51" t="s">
        <v>121</v>
      </c>
    </row>
    <row r="7" spans="1:85" ht="16.5">
      <c r="A7" s="85" t="s">
        <v>26</v>
      </c>
      <c r="B7" s="86"/>
      <c r="C7" s="86"/>
      <c r="D7" s="86"/>
      <c r="E7" s="3">
        <v>17</v>
      </c>
      <c r="F7" s="3"/>
      <c r="G7" s="3"/>
      <c r="H7" s="33">
        <v>4</v>
      </c>
      <c r="I7" s="33"/>
      <c r="J7" s="33"/>
      <c r="K7" s="33">
        <v>4</v>
      </c>
      <c r="L7" s="33"/>
      <c r="M7" s="33"/>
      <c r="N7" s="33">
        <v>5</v>
      </c>
      <c r="O7" s="33"/>
      <c r="P7" s="33"/>
      <c r="Q7" s="33">
        <v>4</v>
      </c>
      <c r="R7" s="33"/>
      <c r="S7" s="33"/>
      <c r="T7" s="11">
        <v>9</v>
      </c>
      <c r="U7" s="11"/>
      <c r="V7" s="11"/>
      <c r="W7" s="33">
        <v>3</v>
      </c>
      <c r="X7" s="33"/>
      <c r="Y7" s="33"/>
      <c r="Z7" s="33">
        <v>3</v>
      </c>
      <c r="AA7" s="33"/>
      <c r="AB7" s="33"/>
      <c r="AC7" s="33">
        <v>3</v>
      </c>
      <c r="AD7" s="33"/>
      <c r="AE7" s="33"/>
      <c r="AF7" s="11">
        <v>4</v>
      </c>
      <c r="AG7" s="11"/>
      <c r="AH7" s="11"/>
      <c r="AI7" s="33">
        <v>1</v>
      </c>
      <c r="AJ7" s="33"/>
      <c r="AK7" s="33"/>
      <c r="AL7" s="33">
        <v>1</v>
      </c>
      <c r="AM7" s="33"/>
      <c r="AN7" s="33"/>
      <c r="AO7" s="33">
        <v>2</v>
      </c>
      <c r="AP7" s="7"/>
      <c r="AQ7" s="7"/>
      <c r="AU7" s="11">
        <v>17</v>
      </c>
      <c r="AV7" s="3"/>
      <c r="AW7" s="3"/>
      <c r="AX7" s="33">
        <v>4</v>
      </c>
      <c r="AY7" s="33"/>
      <c r="AZ7" s="33"/>
      <c r="BA7" s="33">
        <v>4</v>
      </c>
      <c r="BB7" s="33"/>
      <c r="BC7" s="33"/>
      <c r="BD7" s="33">
        <v>5</v>
      </c>
      <c r="BE7" s="33"/>
      <c r="BF7" s="33"/>
      <c r="BG7" s="33">
        <v>4</v>
      </c>
      <c r="BH7" s="4"/>
      <c r="BI7" s="4"/>
      <c r="BJ7" s="3">
        <v>9</v>
      </c>
      <c r="BK7" s="3"/>
      <c r="BL7" s="3"/>
      <c r="BM7" s="4">
        <v>3</v>
      </c>
      <c r="BN7" s="4"/>
      <c r="BO7" s="4"/>
      <c r="BP7" s="4">
        <v>3</v>
      </c>
      <c r="BQ7" s="4"/>
      <c r="BR7" s="4"/>
      <c r="BS7" s="4">
        <v>3</v>
      </c>
      <c r="BT7" s="4"/>
      <c r="BU7" s="4"/>
      <c r="BV7" s="11">
        <v>4</v>
      </c>
      <c r="BW7" s="11"/>
      <c r="BX7" s="11"/>
      <c r="BY7" s="33">
        <v>1</v>
      </c>
      <c r="BZ7" s="33"/>
      <c r="CA7" s="33"/>
      <c r="CB7" s="33">
        <v>1</v>
      </c>
      <c r="CC7" s="33"/>
      <c r="CD7" s="33"/>
      <c r="CE7" s="33">
        <v>2</v>
      </c>
      <c r="CF7" s="7"/>
      <c r="CG7" s="7"/>
    </row>
    <row r="8" spans="1:85" ht="16.5">
      <c r="A8" s="85" t="s">
        <v>27</v>
      </c>
      <c r="B8" s="86"/>
      <c r="C8" s="86"/>
      <c r="D8" s="86"/>
      <c r="E8" s="3">
        <v>17</v>
      </c>
      <c r="F8" s="3"/>
      <c r="G8" s="3"/>
      <c r="H8" s="33">
        <v>4</v>
      </c>
      <c r="I8" s="33"/>
      <c r="J8" s="33"/>
      <c r="K8" s="33">
        <v>4</v>
      </c>
      <c r="L8" s="33"/>
      <c r="M8" s="33"/>
      <c r="N8" s="33">
        <v>5</v>
      </c>
      <c r="O8" s="33"/>
      <c r="P8" s="33"/>
      <c r="Q8" s="33">
        <v>4</v>
      </c>
      <c r="R8" s="33"/>
      <c r="S8" s="33"/>
      <c r="T8" s="11">
        <v>9</v>
      </c>
      <c r="U8" s="11"/>
      <c r="V8" s="11"/>
      <c r="W8" s="33">
        <v>3</v>
      </c>
      <c r="X8" s="33"/>
      <c r="Y8" s="33"/>
      <c r="Z8" s="33">
        <v>3</v>
      </c>
      <c r="AA8" s="33"/>
      <c r="AB8" s="33"/>
      <c r="AC8" s="33">
        <v>3</v>
      </c>
      <c r="AD8" s="33"/>
      <c r="AE8" s="33"/>
      <c r="AF8" s="11">
        <v>4</v>
      </c>
      <c r="AG8" s="11"/>
      <c r="AH8" s="11"/>
      <c r="AI8" s="33">
        <v>1</v>
      </c>
      <c r="AJ8" s="33"/>
      <c r="AK8" s="33"/>
      <c r="AL8" s="33">
        <v>1</v>
      </c>
      <c r="AM8" s="33"/>
      <c r="AN8" s="33"/>
      <c r="AO8" s="33">
        <v>2</v>
      </c>
      <c r="AP8" s="7"/>
      <c r="AQ8" s="7"/>
      <c r="AU8" s="11">
        <v>17</v>
      </c>
      <c r="AV8" s="3"/>
      <c r="AW8" s="3"/>
      <c r="AX8" s="33">
        <v>4</v>
      </c>
      <c r="AY8" s="33"/>
      <c r="AZ8" s="33"/>
      <c r="BA8" s="33">
        <v>4</v>
      </c>
      <c r="BB8" s="33"/>
      <c r="BC8" s="33"/>
      <c r="BD8" s="33">
        <v>5</v>
      </c>
      <c r="BE8" s="33"/>
      <c r="BF8" s="33"/>
      <c r="BG8" s="33">
        <v>4</v>
      </c>
      <c r="BH8" s="4"/>
      <c r="BI8" s="4"/>
      <c r="BJ8" s="3">
        <v>9</v>
      </c>
      <c r="BK8" s="3"/>
      <c r="BL8" s="3"/>
      <c r="BM8" s="4">
        <v>3</v>
      </c>
      <c r="BN8" s="4"/>
      <c r="BO8" s="4"/>
      <c r="BP8" s="4">
        <v>3</v>
      </c>
      <c r="BQ8" s="4"/>
      <c r="BR8" s="4"/>
      <c r="BS8" s="4">
        <v>3</v>
      </c>
      <c r="BT8" s="4"/>
      <c r="BU8" s="4"/>
      <c r="BV8" s="11">
        <v>4</v>
      </c>
      <c r="BW8" s="11"/>
      <c r="BX8" s="11"/>
      <c r="BY8" s="33">
        <v>1</v>
      </c>
      <c r="BZ8" s="33"/>
      <c r="CA8" s="33"/>
      <c r="CB8" s="33">
        <v>1</v>
      </c>
      <c r="CC8" s="33"/>
      <c r="CD8" s="33"/>
      <c r="CE8" s="33">
        <v>2</v>
      </c>
      <c r="CF8" s="7"/>
      <c r="CG8" s="7"/>
    </row>
    <row r="9" spans="1:144" s="40" customFormat="1" ht="150.75" customHeight="1">
      <c r="A9" s="26" t="s">
        <v>25</v>
      </c>
      <c r="B9" s="26" t="s">
        <v>0</v>
      </c>
      <c r="C9" s="26" t="s">
        <v>1</v>
      </c>
      <c r="D9" s="26" t="s">
        <v>2</v>
      </c>
      <c r="E9" s="43" t="s">
        <v>3</v>
      </c>
      <c r="F9" s="25" t="s">
        <v>49</v>
      </c>
      <c r="G9" s="25" t="s">
        <v>86</v>
      </c>
      <c r="H9" s="26" t="s">
        <v>4</v>
      </c>
      <c r="I9" s="44" t="s">
        <v>50</v>
      </c>
      <c r="J9" s="26" t="s">
        <v>87</v>
      </c>
      <c r="K9" s="26" t="s">
        <v>5</v>
      </c>
      <c r="L9" s="44" t="s">
        <v>51</v>
      </c>
      <c r="M9" s="26" t="s">
        <v>88</v>
      </c>
      <c r="N9" s="26" t="s">
        <v>6</v>
      </c>
      <c r="O9" s="44" t="s">
        <v>52</v>
      </c>
      <c r="P9" s="26" t="s">
        <v>89</v>
      </c>
      <c r="Q9" s="26" t="s">
        <v>7</v>
      </c>
      <c r="R9" s="44" t="s">
        <v>53</v>
      </c>
      <c r="S9" s="26" t="s">
        <v>90</v>
      </c>
      <c r="T9" s="43" t="s">
        <v>8</v>
      </c>
      <c r="U9" s="25" t="s">
        <v>54</v>
      </c>
      <c r="V9" s="25" t="s">
        <v>91</v>
      </c>
      <c r="W9" s="26" t="s">
        <v>9</v>
      </c>
      <c r="X9" s="26" t="s">
        <v>55</v>
      </c>
      <c r="Y9" s="26" t="s">
        <v>92</v>
      </c>
      <c r="Z9" s="26" t="s">
        <v>10</v>
      </c>
      <c r="AA9" s="26" t="s">
        <v>56</v>
      </c>
      <c r="AB9" s="26" t="s">
        <v>93</v>
      </c>
      <c r="AC9" s="26" t="s">
        <v>11</v>
      </c>
      <c r="AD9" s="26" t="s">
        <v>57</v>
      </c>
      <c r="AE9" s="26" t="s">
        <v>94</v>
      </c>
      <c r="AF9" s="43" t="s">
        <v>12</v>
      </c>
      <c r="AG9" s="25" t="s">
        <v>58</v>
      </c>
      <c r="AH9" s="25" t="s">
        <v>95</v>
      </c>
      <c r="AI9" s="26" t="s">
        <v>13</v>
      </c>
      <c r="AJ9" s="26" t="s">
        <v>59</v>
      </c>
      <c r="AK9" s="26" t="s">
        <v>96</v>
      </c>
      <c r="AL9" s="26" t="s">
        <v>14</v>
      </c>
      <c r="AM9" s="26" t="s">
        <v>60</v>
      </c>
      <c r="AN9" s="26" t="s">
        <v>97</v>
      </c>
      <c r="AO9" s="26" t="s">
        <v>15</v>
      </c>
      <c r="AP9" s="26" t="s">
        <v>61</v>
      </c>
      <c r="AQ9" s="26" t="s">
        <v>98</v>
      </c>
      <c r="AR9" s="42" t="s">
        <v>28</v>
      </c>
      <c r="AS9" s="42" t="s">
        <v>62</v>
      </c>
      <c r="AT9" s="28" t="s">
        <v>99</v>
      </c>
      <c r="AU9" s="43" t="s">
        <v>32</v>
      </c>
      <c r="AV9" s="25" t="s">
        <v>63</v>
      </c>
      <c r="AW9" s="25" t="s">
        <v>100</v>
      </c>
      <c r="AX9" s="26" t="s">
        <v>33</v>
      </c>
      <c r="AY9" s="26" t="s">
        <v>64</v>
      </c>
      <c r="AZ9" s="26" t="s">
        <v>101</v>
      </c>
      <c r="BA9" s="26" t="s">
        <v>34</v>
      </c>
      <c r="BB9" s="26" t="s">
        <v>65</v>
      </c>
      <c r="BC9" s="26" t="s">
        <v>102</v>
      </c>
      <c r="BD9" s="26" t="s">
        <v>35</v>
      </c>
      <c r="BE9" s="26" t="s">
        <v>66</v>
      </c>
      <c r="BF9" s="26" t="s">
        <v>103</v>
      </c>
      <c r="BG9" s="26" t="s">
        <v>36</v>
      </c>
      <c r="BH9" s="26" t="s">
        <v>67</v>
      </c>
      <c r="BI9" s="26" t="s">
        <v>104</v>
      </c>
      <c r="BJ9" s="43" t="s">
        <v>46</v>
      </c>
      <c r="BK9" s="25" t="s">
        <v>68</v>
      </c>
      <c r="BL9" s="25" t="s">
        <v>105</v>
      </c>
      <c r="BM9" s="26" t="s">
        <v>37</v>
      </c>
      <c r="BN9" s="26" t="s">
        <v>69</v>
      </c>
      <c r="BO9" s="26" t="s">
        <v>106</v>
      </c>
      <c r="BP9" s="26" t="s">
        <v>38</v>
      </c>
      <c r="BQ9" s="26" t="s">
        <v>70</v>
      </c>
      <c r="BR9" s="26" t="s">
        <v>107</v>
      </c>
      <c r="BS9" s="26" t="s">
        <v>39</v>
      </c>
      <c r="BT9" s="26" t="s">
        <v>71</v>
      </c>
      <c r="BU9" s="26" t="s">
        <v>108</v>
      </c>
      <c r="BV9" s="43" t="s">
        <v>47</v>
      </c>
      <c r="BW9" s="25" t="s">
        <v>72</v>
      </c>
      <c r="BX9" s="25" t="s">
        <v>109</v>
      </c>
      <c r="BY9" s="26" t="s">
        <v>40</v>
      </c>
      <c r="BZ9" s="26" t="s">
        <v>73</v>
      </c>
      <c r="CA9" s="26" t="s">
        <v>110</v>
      </c>
      <c r="CB9" s="26" t="s">
        <v>41</v>
      </c>
      <c r="CC9" s="26" t="s">
        <v>74</v>
      </c>
      <c r="CD9" s="26" t="s">
        <v>111</v>
      </c>
      <c r="CE9" s="26" t="s">
        <v>42</v>
      </c>
      <c r="CF9" s="26" t="s">
        <v>75</v>
      </c>
      <c r="CG9" s="26" t="s">
        <v>112</v>
      </c>
      <c r="CH9" s="42" t="s">
        <v>43</v>
      </c>
      <c r="CI9" s="42" t="s">
        <v>76</v>
      </c>
      <c r="CJ9" s="27" t="s">
        <v>113</v>
      </c>
      <c r="CK9" s="93" t="s">
        <v>45</v>
      </c>
      <c r="CL9" s="38" t="s">
        <v>77</v>
      </c>
      <c r="CM9" s="38" t="s">
        <v>48</v>
      </c>
      <c r="CN9" s="29" t="s">
        <v>84</v>
      </c>
      <c r="CO9" s="29" t="s">
        <v>85</v>
      </c>
      <c r="CP9" s="28" t="s">
        <v>44</v>
      </c>
      <c r="CQ9" s="39"/>
      <c r="DI9" s="41"/>
      <c r="EN9" s="26" t="s">
        <v>115</v>
      </c>
    </row>
    <row r="10" spans="1:144" s="12" customFormat="1" ht="19.5" customHeight="1">
      <c r="A10" s="24">
        <v>1</v>
      </c>
      <c r="B10" s="10">
        <v>113008668</v>
      </c>
      <c r="C10" s="5" t="s">
        <v>18</v>
      </c>
      <c r="D10" s="5" t="s">
        <v>19</v>
      </c>
      <c r="E10" s="87">
        <f>((H10*4)+(K10*4)+(N10*5)+(Q10*4))/17</f>
        <v>10.848235294117647</v>
      </c>
      <c r="F10" s="82" t="str">
        <f>IF((E10&gt;=9.999),"17",(I10+L10+O10+R10))</f>
        <v>17</v>
      </c>
      <c r="G10" s="82" t="str">
        <f>IF((E10=CV10),"1","2")</f>
        <v>2</v>
      </c>
      <c r="H10" s="82">
        <v>11.08</v>
      </c>
      <c r="I10" s="82" t="str">
        <f>IF((H10&gt;=9.999),"4","0")</f>
        <v>4</v>
      </c>
      <c r="J10" s="82" t="str">
        <f>IF((H10=CW10),"1","2")</f>
        <v>1</v>
      </c>
      <c r="K10" s="82">
        <v>10.5</v>
      </c>
      <c r="L10" s="82" t="str">
        <f>IF((K10&gt;=9.999),"4","0")</f>
        <v>4</v>
      </c>
      <c r="M10" s="82" t="str">
        <f>IF((K10=CX10),"1","2")</f>
        <v>1</v>
      </c>
      <c r="N10" s="82">
        <v>10.42</v>
      </c>
      <c r="O10" s="82" t="str">
        <f>IF((N10&gt;=9.999),"5","0")</f>
        <v>5</v>
      </c>
      <c r="P10" s="82" t="str">
        <f>IF((N10=CY10),"1","2")</f>
        <v>2</v>
      </c>
      <c r="Q10" s="82">
        <v>11.5</v>
      </c>
      <c r="R10" s="82" t="str">
        <f>IF((Q10&gt;=9.999),"4","0")</f>
        <v>4</v>
      </c>
      <c r="S10" s="82" t="str">
        <f>IF((Q10=CZ10),"1","2")</f>
        <v>2</v>
      </c>
      <c r="T10" s="87">
        <f>((W10*3)+(Z10*3)+(AC10*3))/9</f>
        <v>10.110000000000001</v>
      </c>
      <c r="U10" s="82" t="str">
        <f>IF((T10&gt;=9.999),"9",(X10+AA10+AD10))</f>
        <v>9</v>
      </c>
      <c r="V10" s="82" t="str">
        <f>IF((T10=DA10),"1","2")</f>
        <v>1</v>
      </c>
      <c r="W10" s="82">
        <v>10</v>
      </c>
      <c r="X10" s="82" t="str">
        <f>IF((W10&gt;=9.999),"3","0")</f>
        <v>3</v>
      </c>
      <c r="Y10" s="82" t="str">
        <f>IF((W10=DB10),"1","2")</f>
        <v>1</v>
      </c>
      <c r="Z10" s="82">
        <v>10</v>
      </c>
      <c r="AA10" s="82" t="str">
        <f>IF((Z10&gt;=9.999),"3","0")</f>
        <v>3</v>
      </c>
      <c r="AB10" s="82" t="str">
        <f>IF((Z10=DC10),"1","2")</f>
        <v>1</v>
      </c>
      <c r="AC10" s="82">
        <v>10.33</v>
      </c>
      <c r="AD10" s="82" t="str">
        <f>IF((AC10&gt;=9.999),"3","0")</f>
        <v>3</v>
      </c>
      <c r="AE10" s="82" t="str">
        <f>IF((AC10=DD10),"1","2")</f>
        <v>1</v>
      </c>
      <c r="AF10" s="87">
        <f>((AI10*1)+(AL10*1)+(AO10*2))/4</f>
        <v>11</v>
      </c>
      <c r="AG10" s="82" t="str">
        <f>IF((AF10&gt;=9.999),"4",(AJ10+AM10+AP10))</f>
        <v>4</v>
      </c>
      <c r="AH10" s="82" t="str">
        <f>IF((AF10=DE10),"1","2")</f>
        <v>2</v>
      </c>
      <c r="AI10" s="82">
        <v>10</v>
      </c>
      <c r="AJ10" s="82" t="str">
        <f>IF((AI10&gt;=9.999),"1","0")</f>
        <v>1</v>
      </c>
      <c r="AK10" s="82" t="str">
        <f>IF((AI10=DF10),"1","2")</f>
        <v>1</v>
      </c>
      <c r="AL10" s="82">
        <v>12</v>
      </c>
      <c r="AM10" s="82" t="str">
        <f>IF((AL10&gt;=9.999),"1","0")</f>
        <v>1</v>
      </c>
      <c r="AN10" s="82" t="str">
        <f>IF((AL10=DG10),"1","2")</f>
        <v>1</v>
      </c>
      <c r="AO10" s="82">
        <v>11</v>
      </c>
      <c r="AP10" s="82" t="str">
        <f>IF((AO10&gt;=9.999),"2","0")</f>
        <v>2</v>
      </c>
      <c r="AQ10" s="82" t="str">
        <f>IF((AO10=DH10),"1","2")</f>
        <v>2</v>
      </c>
      <c r="AR10" s="91">
        <f>((E10*17)+(T10*9)+(AF10*4))/30</f>
        <v>10.646999999999998</v>
      </c>
      <c r="AS10" s="82" t="str">
        <f>IF((AR10&gt;=9.999),"30",(F10+U10+AG10))</f>
        <v>30</v>
      </c>
      <c r="AT10" s="82" t="str">
        <f>IF((AR10=EB10),"1","2")</f>
        <v>2</v>
      </c>
      <c r="AU10" s="87">
        <f>((AX10*4)+(BA10*4)+(BD10*5)+(BG10*4))/17</f>
        <v>10.040000000000001</v>
      </c>
      <c r="AV10" s="82" t="str">
        <f>IF((AU10&gt;=9.999),"17",(AY10+BB10+BE10+BH10))</f>
        <v>17</v>
      </c>
      <c r="AW10" s="82" t="str">
        <f>IF((AU10=DJ10),"1","2")</f>
        <v>1</v>
      </c>
      <c r="AX10" s="82">
        <v>10.92</v>
      </c>
      <c r="AY10" s="82" t="str">
        <f>IF((AX10&gt;=9.999),"4","0")</f>
        <v>4</v>
      </c>
      <c r="AZ10" s="82" t="str">
        <f>IF((AX10=DK10),"1","2")</f>
        <v>1</v>
      </c>
      <c r="BA10" s="82">
        <v>10.67</v>
      </c>
      <c r="BB10" s="82" t="str">
        <f>IF((BA10&gt;=9.999),"4","0")</f>
        <v>4</v>
      </c>
      <c r="BC10" s="82" t="str">
        <f>IF((BA10=DL10),"1","2")</f>
        <v>1</v>
      </c>
      <c r="BD10" s="82">
        <v>11</v>
      </c>
      <c r="BE10" s="82" t="str">
        <f>IF((BD10&gt;=9.999),"5","0")</f>
        <v>5</v>
      </c>
      <c r="BF10" s="82" t="str">
        <f>IF((BD10=DM10),"1","2")</f>
        <v>1</v>
      </c>
      <c r="BG10" s="82">
        <v>7.33</v>
      </c>
      <c r="BH10" s="82" t="str">
        <f>IF((BG10&gt;=9.999),"4","0")</f>
        <v>0</v>
      </c>
      <c r="BI10" s="82" t="str">
        <f>IF((BG10=DN10),"1","2")</f>
        <v>1</v>
      </c>
      <c r="BJ10" s="87">
        <f>((BM10*3)+(BP10*3)+(BS10*3))/9</f>
        <v>11.723333333333333</v>
      </c>
      <c r="BK10" s="82" t="str">
        <f>IF((BJ10&gt;=9.999),"9",(BN10+BQ10+BT10))</f>
        <v>9</v>
      </c>
      <c r="BL10" s="82" t="str">
        <f>IF((BJ10=DO10),"1","2")</f>
        <v>2</v>
      </c>
      <c r="BM10" s="82">
        <v>11</v>
      </c>
      <c r="BN10" s="82" t="str">
        <f>IF((BM10&gt;=9.999),"3","0")</f>
        <v>3</v>
      </c>
      <c r="BO10" s="82" t="str">
        <f>IF((BM10=DP10),"1","2")</f>
        <v>2</v>
      </c>
      <c r="BP10" s="82">
        <v>12.5</v>
      </c>
      <c r="BQ10" s="82" t="str">
        <f>IF((BP10&gt;=9.999),"3","0")</f>
        <v>3</v>
      </c>
      <c r="BR10" s="82" t="str">
        <f>IF((BP10=DQ10),"1","2")</f>
        <v>1</v>
      </c>
      <c r="BS10" s="82">
        <v>11.67</v>
      </c>
      <c r="BT10" s="82" t="str">
        <f>IF((BS10&gt;=9.999),"3","0")</f>
        <v>3</v>
      </c>
      <c r="BU10" s="82" t="str">
        <f>IF((BS10=DR10),"1","2")</f>
        <v>1</v>
      </c>
      <c r="BV10" s="87">
        <f>((BY10*1)+(CB10*1)+(CE10*2))/4</f>
        <v>6.25</v>
      </c>
      <c r="BW10" s="82">
        <f>IF((BV10&gt;=9.999),"4",(BZ10+CC10+CF10))</f>
        <v>2</v>
      </c>
      <c r="BX10" s="82" t="str">
        <f>IF((BV10=DS10),"1","2")</f>
        <v>2</v>
      </c>
      <c r="BY10" s="82">
        <v>10</v>
      </c>
      <c r="BZ10" s="82" t="str">
        <f>IF((BY10&gt;=9.999),"1","0")</f>
        <v>1</v>
      </c>
      <c r="CA10" s="82" t="str">
        <f>IF((BY10=DT10),"1","2")</f>
        <v>2</v>
      </c>
      <c r="CB10" s="82">
        <v>10</v>
      </c>
      <c r="CC10" s="82" t="str">
        <f>IF((CB10&gt;=9.999),"1","0")</f>
        <v>1</v>
      </c>
      <c r="CD10" s="82" t="str">
        <f>IF((CB10=DU10),"1","2")</f>
        <v>2</v>
      </c>
      <c r="CE10" s="82">
        <v>2.5</v>
      </c>
      <c r="CF10" s="82" t="str">
        <f>IF((CE10&gt;=9.999),"2","0")</f>
        <v>0</v>
      </c>
      <c r="CG10" s="82" t="str">
        <f>IF((CE10=DV10),"1","2")</f>
        <v>1</v>
      </c>
      <c r="CH10" s="91">
        <f>((AU10*17)+(BJ10*9)+(BV10*4))/30</f>
        <v>10.039666666666667</v>
      </c>
      <c r="CI10" s="82" t="str">
        <f>IF((CH10&gt;=9.999),"30",(AV10+BK10+BW10))</f>
        <v>30</v>
      </c>
      <c r="CJ10" s="82" t="str">
        <f>IF((CH10=EC10),"1","2")</f>
        <v>2</v>
      </c>
      <c r="CK10" s="89">
        <f>((E10*17)+(T10*9)+(AF10*4)+(AU10*17)+(BJ10*9)+(BV10*4))/60</f>
        <v>10.343333333333332</v>
      </c>
      <c r="CL10" s="61" t="str">
        <f>IF((CK10&gt;=9.999),"60",(AS10+CI10))</f>
        <v>60</v>
      </c>
      <c r="CM10" s="61">
        <f>(60+CL10)</f>
        <v>120</v>
      </c>
      <c r="CN10" s="69" t="s">
        <v>79</v>
      </c>
      <c r="CO10" s="69" t="s">
        <v>80</v>
      </c>
      <c r="CP10" s="70" t="s">
        <v>114</v>
      </c>
      <c r="CQ10" s="71" t="str">
        <f>IF((CR10=B10),"BON","xx")</f>
        <v>BON</v>
      </c>
      <c r="CR10" s="72">
        <v>113008668</v>
      </c>
      <c r="CS10" s="73" t="s">
        <v>18</v>
      </c>
      <c r="CT10" s="73" t="s">
        <v>19</v>
      </c>
      <c r="CU10" s="73" t="s">
        <v>17</v>
      </c>
      <c r="CV10" s="62">
        <f>((CW10*4)+(CX10*4)+(CY10*5)+(CZ10*4))/17</f>
        <v>7.847058823529412</v>
      </c>
      <c r="CW10" s="74">
        <v>11.08</v>
      </c>
      <c r="CX10" s="74">
        <v>10.5</v>
      </c>
      <c r="CY10" s="74">
        <v>6.08</v>
      </c>
      <c r="CZ10" s="74">
        <v>4.17</v>
      </c>
      <c r="DA10" s="62">
        <f>((DB10*3)+(DC10*3)+(DD10*3))/9</f>
        <v>10.110000000000001</v>
      </c>
      <c r="DB10" s="74">
        <v>10</v>
      </c>
      <c r="DC10" s="74">
        <v>10</v>
      </c>
      <c r="DD10" s="74">
        <v>10.33</v>
      </c>
      <c r="DE10" s="62">
        <f>((DF10*1)+(DG10*1)+(DH10*2))/4</f>
        <v>9.5</v>
      </c>
      <c r="DF10" s="74">
        <v>10</v>
      </c>
      <c r="DG10" s="74">
        <v>12</v>
      </c>
      <c r="DH10" s="74">
        <v>8</v>
      </c>
      <c r="DI10" s="75"/>
      <c r="DJ10" s="62">
        <f>((DK10*4)+(DL10*4)+(DM10*5)+(DN10*4))/17</f>
        <v>10.040000000000001</v>
      </c>
      <c r="DK10" s="74">
        <v>10.92</v>
      </c>
      <c r="DL10" s="74">
        <v>10.67</v>
      </c>
      <c r="DM10" s="74">
        <v>11</v>
      </c>
      <c r="DN10" s="74">
        <v>7.33</v>
      </c>
      <c r="DO10" s="62">
        <f>((DP10*3)+(DQ10*3)+(DR10*3))/9</f>
        <v>10.389999999999999</v>
      </c>
      <c r="DP10" s="74">
        <v>7</v>
      </c>
      <c r="DQ10" s="74">
        <v>12.5</v>
      </c>
      <c r="DR10" s="74">
        <v>11.67</v>
      </c>
      <c r="DS10" s="62">
        <f>((DT10*1)+(DU10*1)+(DV10*2))/4</f>
        <v>5.5</v>
      </c>
      <c r="DT10" s="74">
        <v>9</v>
      </c>
      <c r="DU10" s="74">
        <v>8</v>
      </c>
      <c r="DV10" s="74">
        <v>2.5</v>
      </c>
      <c r="DW10" s="71" t="str">
        <f>IF((DX10=CR10),"BON","xx")</f>
        <v>BON</v>
      </c>
      <c r="DX10" s="76">
        <v>113008668</v>
      </c>
      <c r="DY10" s="63" t="s">
        <v>18</v>
      </c>
      <c r="DZ10" s="63" t="s">
        <v>19</v>
      </c>
      <c r="EA10" s="63" t="s">
        <v>17</v>
      </c>
      <c r="EB10" s="64">
        <v>8.746333333333332</v>
      </c>
      <c r="EC10" s="64">
        <v>9.539666666666667</v>
      </c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63" t="s">
        <v>124</v>
      </c>
    </row>
    <row r="11" spans="1:144" s="12" customFormat="1" ht="19.5" customHeight="1">
      <c r="A11" s="24">
        <v>2</v>
      </c>
      <c r="B11" s="6" t="s">
        <v>20</v>
      </c>
      <c r="C11" s="5" t="s">
        <v>21</v>
      </c>
      <c r="D11" s="5" t="s">
        <v>22</v>
      </c>
      <c r="E11" s="87">
        <f>((H11*4)+(K11*4)+(N11*5)+(Q11*4))/17</f>
        <v>6.117647058823529</v>
      </c>
      <c r="F11" s="82">
        <f>IF((E11&gt;=9.999),"17",(I11+L11+O11+R11))</f>
        <v>8</v>
      </c>
      <c r="G11" s="82" t="str">
        <f>IF((E11=CV11),"1","2")</f>
        <v>2</v>
      </c>
      <c r="H11" s="82">
        <v>10</v>
      </c>
      <c r="I11" s="82" t="str">
        <f>IF((H11&gt;=9.999),"4","0")</f>
        <v>4</v>
      </c>
      <c r="J11" s="82" t="str">
        <f>IF((H11=CW11),"1","2")</f>
        <v>2</v>
      </c>
      <c r="K11" s="82">
        <v>11</v>
      </c>
      <c r="L11" s="82" t="str">
        <f>IF((K11&gt;=9.999),"4","0")</f>
        <v>4</v>
      </c>
      <c r="M11" s="82" t="str">
        <f>IF((K11=CX11),"1","2")</f>
        <v>2</v>
      </c>
      <c r="N11" s="82">
        <v>0</v>
      </c>
      <c r="O11" s="82"/>
      <c r="P11" s="82"/>
      <c r="Q11" s="82">
        <v>5</v>
      </c>
      <c r="R11" s="82" t="str">
        <f>IF((Q11&gt;=9.999),"4","0")</f>
        <v>0</v>
      </c>
      <c r="S11" s="82" t="str">
        <f>IF((Q11=CZ11),"1","2")</f>
        <v>2</v>
      </c>
      <c r="T11" s="87">
        <f>((W11*3)+(Z11*3)+(AC11*3))/9</f>
        <v>10.166666666666666</v>
      </c>
      <c r="U11" s="82" t="str">
        <f>IF((T11&gt;=9.999),"9",(X11+AA11+AD11))</f>
        <v>9</v>
      </c>
      <c r="V11" s="82" t="str">
        <f>IF((T11=DA11),"1","2")</f>
        <v>2</v>
      </c>
      <c r="W11" s="82">
        <v>11.5</v>
      </c>
      <c r="X11" s="82" t="str">
        <f>IF((W11&gt;=9.999),"3","0")</f>
        <v>3</v>
      </c>
      <c r="Y11" s="82" t="str">
        <f>IF((W11=DB11),"1","2")</f>
        <v>2</v>
      </c>
      <c r="Z11" s="82">
        <v>11</v>
      </c>
      <c r="AA11" s="82" t="str">
        <f>IF((Z11&gt;=9.999),"3","0")</f>
        <v>3</v>
      </c>
      <c r="AB11" s="82" t="str">
        <f>IF((Z11=DC11),"1","2")</f>
        <v>1</v>
      </c>
      <c r="AC11" s="82">
        <v>8</v>
      </c>
      <c r="AD11" s="82" t="str">
        <f>IF((AC11&gt;=9.999),"3","0")</f>
        <v>0</v>
      </c>
      <c r="AE11" s="82" t="str">
        <f>IF((AC11=DD11),"1","2")</f>
        <v>2</v>
      </c>
      <c r="AF11" s="87">
        <f>((AI11*1)+(AL11*1)+(AO11*2))/4</f>
        <v>10.1575</v>
      </c>
      <c r="AG11" s="82" t="str">
        <f>IF((AF11&gt;=9.999),"4",(AJ11+AM11+AP11))</f>
        <v>4</v>
      </c>
      <c r="AH11" s="82" t="str">
        <f>IF((AF11=DE11),"1","2")</f>
        <v>2</v>
      </c>
      <c r="AI11" s="82">
        <v>14.63</v>
      </c>
      <c r="AJ11" s="82" t="str">
        <f>IF((AI11&gt;=9.999),"1","0")</f>
        <v>1</v>
      </c>
      <c r="AK11" s="82" t="str">
        <f>IF((AI11=DF11),"1","2")</f>
        <v>1</v>
      </c>
      <c r="AL11" s="82">
        <v>12</v>
      </c>
      <c r="AM11" s="82" t="str">
        <f>IF((AL11&gt;=9.999),"1","0")</f>
        <v>1</v>
      </c>
      <c r="AN11" s="82" t="str">
        <f>IF((AL11=DG11),"1","2")</f>
        <v>2</v>
      </c>
      <c r="AO11" s="82">
        <v>7</v>
      </c>
      <c r="AP11" s="82" t="str">
        <f>IF((AO11&gt;=9.999),"2","0")</f>
        <v>0</v>
      </c>
      <c r="AQ11" s="82" t="str">
        <f>IF((AO11=DH11),"1","2")</f>
        <v>1</v>
      </c>
      <c r="AR11" s="91">
        <f>((E11*17)+(T11*9)+(AF11*4))/30</f>
        <v>7.8709999999999996</v>
      </c>
      <c r="AS11" s="82">
        <f>IF((AR11&gt;=9.999),"30",(F11+U11+AG11))</f>
        <v>21</v>
      </c>
      <c r="AT11" s="82" t="str">
        <f>IF((AR11=EB11),"1","2")</f>
        <v>2</v>
      </c>
      <c r="AU11" s="87">
        <f>((AX11*4)+(BA11*4)+(BD11*5)+(BG11*4))/17</f>
        <v>8.176470588235293</v>
      </c>
      <c r="AV11" s="82">
        <f>IF((AU11&gt;=9.999),"17",(AY11+BB11+BE11+BH11))</f>
        <v>13</v>
      </c>
      <c r="AW11" s="82" t="str">
        <f>IF((AU11=DJ11),"1","2")</f>
        <v>2</v>
      </c>
      <c r="AX11" s="82">
        <v>11</v>
      </c>
      <c r="AY11" s="82" t="str">
        <f>IF((AX11&gt;=9.999),"4","0")</f>
        <v>4</v>
      </c>
      <c r="AZ11" s="82" t="str">
        <f>IF((AX11=DK11),"1","2")</f>
        <v>2</v>
      </c>
      <c r="BA11" s="82">
        <v>10</v>
      </c>
      <c r="BB11" s="82" t="str">
        <f>IF((BA11&gt;=9.999),"4","0")</f>
        <v>4</v>
      </c>
      <c r="BC11" s="82" t="str">
        <f>IF((BA11=DL11),"1","2")</f>
        <v>1</v>
      </c>
      <c r="BD11" s="82">
        <v>11</v>
      </c>
      <c r="BE11" s="82" t="str">
        <f>IF((BD11&gt;=9.999),"5","0")</f>
        <v>5</v>
      </c>
      <c r="BF11" s="82" t="str">
        <f>IF((BD11=DM11),"1","2")</f>
        <v>2</v>
      </c>
      <c r="BG11" s="82">
        <v>0</v>
      </c>
      <c r="BH11" s="82" t="str">
        <f>IF((BG11&gt;=9.999),"4","0")</f>
        <v>0</v>
      </c>
      <c r="BI11" s="82" t="str">
        <f>IF((BG11=DN11),"1","2")</f>
        <v>2</v>
      </c>
      <c r="BJ11" s="87">
        <f>((BM11*3)+(BP11*3)+(BS11*3))/9</f>
        <v>10.333333333333334</v>
      </c>
      <c r="BK11" s="82" t="str">
        <f>IF((BJ11&gt;=9.999),"9",(BN11+BQ11+BT11))</f>
        <v>9</v>
      </c>
      <c r="BL11" s="82" t="str">
        <f>IF((BJ11=DO11),"1","2")</f>
        <v>2</v>
      </c>
      <c r="BM11" s="82">
        <v>11</v>
      </c>
      <c r="BN11" s="82" t="str">
        <f>IF((BM11&gt;=9.999),"3","0")</f>
        <v>3</v>
      </c>
      <c r="BO11" s="82" t="str">
        <f>IF((BM11=DP11),"1","2")</f>
        <v>2</v>
      </c>
      <c r="BP11" s="82">
        <v>10</v>
      </c>
      <c r="BQ11" s="82" t="str">
        <f>IF((BP11&gt;=9.999),"3","0")</f>
        <v>3</v>
      </c>
      <c r="BR11" s="82" t="str">
        <f>IF((BP11=DQ11),"1","2")</f>
        <v>1</v>
      </c>
      <c r="BS11" s="82">
        <v>10</v>
      </c>
      <c r="BT11" s="82" t="str">
        <f>IF((BS11&gt;=9.999),"3","0")</f>
        <v>3</v>
      </c>
      <c r="BU11" s="82" t="str">
        <f>IF((BS11=DR11),"1","2")</f>
        <v>1</v>
      </c>
      <c r="BV11" s="87">
        <f>((BY11*1)+(CB11*1)+(CE11*2))/4</f>
        <v>12.125</v>
      </c>
      <c r="BW11" s="82" t="str">
        <f>IF((BV11&gt;=9.999),"4",(BZ11+CC11+CF11))</f>
        <v>4</v>
      </c>
      <c r="BX11" s="82" t="str">
        <f>IF((BV11=DS11),"1","2")</f>
        <v>2</v>
      </c>
      <c r="BY11" s="82">
        <v>12.5</v>
      </c>
      <c r="BZ11" s="82" t="str">
        <f>IF((BY11&gt;=9.999),"1","0")</f>
        <v>1</v>
      </c>
      <c r="CA11" s="82" t="str">
        <f>IF((BY11=DT11),"1","2")</f>
        <v>1</v>
      </c>
      <c r="CB11" s="82">
        <v>10</v>
      </c>
      <c r="CC11" s="82" t="str">
        <f>IF((CB11&gt;=9.999),"1","0")</f>
        <v>1</v>
      </c>
      <c r="CD11" s="82" t="str">
        <f>IF((CB11=DU11),"1","2")</f>
        <v>2</v>
      </c>
      <c r="CE11" s="82">
        <v>13</v>
      </c>
      <c r="CF11" s="82" t="str">
        <f>IF((CE11&gt;=9.999),"2","0")</f>
        <v>2</v>
      </c>
      <c r="CG11" s="82" t="str">
        <f>IF((CE11=DV11),"1","2")</f>
        <v>2</v>
      </c>
      <c r="CH11" s="91">
        <f>((AU11*17)+(BJ11*9)+(BV11*4))/30</f>
        <v>9.35</v>
      </c>
      <c r="CI11" s="82">
        <f>IF((CH11&gt;=9.999),"30",(AV11+BK11+BW11))</f>
        <v>26</v>
      </c>
      <c r="CJ11" s="82" t="str">
        <f>IF((CH11=EC11),"1","2")</f>
        <v>2</v>
      </c>
      <c r="CK11" s="89">
        <f>((E11*17)+(T11*9)+(AF11*4)+(AU11*17)+(BJ11*9)+(BV11*4))/60</f>
        <v>8.6105</v>
      </c>
      <c r="CL11" s="61">
        <f>IF((CK11&gt;=9.999),"60",(AS11+CI11))</f>
        <v>47</v>
      </c>
      <c r="CM11" s="61">
        <f>(60+CL11)</f>
        <v>107</v>
      </c>
      <c r="CN11" s="69" t="s">
        <v>81</v>
      </c>
      <c r="CO11" s="69" t="s">
        <v>78</v>
      </c>
      <c r="CP11" s="70" t="s">
        <v>114</v>
      </c>
      <c r="CQ11" s="71" t="str">
        <f>IF((CR11=B11),"BON","xx")</f>
        <v>BON</v>
      </c>
      <c r="CR11" s="77" t="s">
        <v>20</v>
      </c>
      <c r="CS11" s="73" t="s">
        <v>21</v>
      </c>
      <c r="CT11" s="73" t="s">
        <v>22</v>
      </c>
      <c r="CU11" s="73" t="s">
        <v>17</v>
      </c>
      <c r="CV11" s="62">
        <f>((CW11*4)+(CX11*4)+(CY11*5)+(CZ11*4))/17</f>
        <v>6.391176470588236</v>
      </c>
      <c r="CW11" s="74">
        <v>6.67</v>
      </c>
      <c r="CX11" s="74">
        <v>9</v>
      </c>
      <c r="CY11" s="74">
        <v>5.33</v>
      </c>
      <c r="CZ11" s="74">
        <v>4.83</v>
      </c>
      <c r="DA11" s="62">
        <f>((DB11*3)+(DC11*3)+(DD11*3))/9</f>
        <v>7</v>
      </c>
      <c r="DB11" s="74">
        <v>6.5</v>
      </c>
      <c r="DC11" s="74">
        <v>11</v>
      </c>
      <c r="DD11" s="74">
        <v>3.5</v>
      </c>
      <c r="DE11" s="62">
        <f>((DF11*1)+(DG11*1)+(DH11*2))/4</f>
        <v>9.5325</v>
      </c>
      <c r="DF11" s="74">
        <v>14.63</v>
      </c>
      <c r="DG11" s="74">
        <v>9.5</v>
      </c>
      <c r="DH11" s="74">
        <v>7</v>
      </c>
      <c r="DI11" s="75"/>
      <c r="DJ11" s="62">
        <f>((DK11*4)+(DL11*4)+(DM11*5)+(DN11*4))/17</f>
        <v>6.5982352941176465</v>
      </c>
      <c r="DK11" s="74">
        <v>7.33</v>
      </c>
      <c r="DL11" s="74">
        <v>10</v>
      </c>
      <c r="DM11" s="74">
        <v>6.17</v>
      </c>
      <c r="DN11" s="74">
        <v>3</v>
      </c>
      <c r="DO11" s="62">
        <f>((DP11*3)+(DQ11*3)+(DR11*3))/9</f>
        <v>7.833333333333333</v>
      </c>
      <c r="DP11" s="74">
        <v>3.5</v>
      </c>
      <c r="DQ11" s="74">
        <v>10</v>
      </c>
      <c r="DR11" s="74">
        <v>10</v>
      </c>
      <c r="DS11" s="62">
        <f>((DT11*1)+(DU11*1)+(DV11*2))/4</f>
        <v>7.125</v>
      </c>
      <c r="DT11" s="74">
        <v>12.5</v>
      </c>
      <c r="DU11" s="74">
        <v>6</v>
      </c>
      <c r="DV11" s="74">
        <v>5</v>
      </c>
      <c r="DW11" s="71" t="str">
        <f>IF((DX11=CR11),"BON","xx")</f>
        <v>BON</v>
      </c>
      <c r="DX11" s="78" t="s">
        <v>20</v>
      </c>
      <c r="DY11" s="63" t="s">
        <v>21</v>
      </c>
      <c r="DZ11" s="63" t="s">
        <v>22</v>
      </c>
      <c r="EA11" s="63" t="s">
        <v>17</v>
      </c>
      <c r="EB11" s="64">
        <v>6.992666666666667</v>
      </c>
      <c r="EC11" s="64">
        <v>7.039</v>
      </c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63" t="s">
        <v>129</v>
      </c>
    </row>
    <row r="12" spans="1:144" s="52" customFormat="1" ht="19.5" customHeight="1">
      <c r="A12" s="54">
        <v>4</v>
      </c>
      <c r="B12" s="55">
        <v>123009438</v>
      </c>
      <c r="C12" s="56" t="s">
        <v>119</v>
      </c>
      <c r="D12" s="56" t="s">
        <v>120</v>
      </c>
      <c r="E12" s="87">
        <v>10.42</v>
      </c>
      <c r="F12" s="82" t="str">
        <f>IF((E12&gt;=9.999),"17",(H12+J12+L12+N12))</f>
        <v>17</v>
      </c>
      <c r="G12" s="82">
        <v>12.33</v>
      </c>
      <c r="H12" s="82">
        <v>12.33</v>
      </c>
      <c r="I12" s="82">
        <v>14</v>
      </c>
      <c r="J12" s="82" t="str">
        <f>IF((I12&gt;=9.999),"4","0")</f>
        <v>4</v>
      </c>
      <c r="K12" s="82">
        <v>14</v>
      </c>
      <c r="L12" s="82" t="str">
        <f>IF((K12&gt;=9.999),"5","0")</f>
        <v>5</v>
      </c>
      <c r="M12" s="82">
        <v>6.5</v>
      </c>
      <c r="N12" s="82">
        <v>9.17</v>
      </c>
      <c r="O12" s="82">
        <f>((Q12*3)+(S12*3)+(U12*3))/9</f>
        <v>10.666666666666666</v>
      </c>
      <c r="P12" s="82" t="str">
        <f>IF((O12&gt;=9.999),"9",(R12+T12+V12))</f>
        <v>9</v>
      </c>
      <c r="Q12" s="82">
        <v>6.5</v>
      </c>
      <c r="R12" s="82" t="str">
        <f>IF((Q12&gt;=9.999),"3","0")</f>
        <v>0</v>
      </c>
      <c r="S12" s="82">
        <v>14</v>
      </c>
      <c r="T12" s="87">
        <v>11.83</v>
      </c>
      <c r="U12" s="82">
        <v>11.5</v>
      </c>
      <c r="V12" s="82" t="str">
        <f>IF((U12&gt;=9.999),"3","0")</f>
        <v>3</v>
      </c>
      <c r="W12" s="82">
        <v>10</v>
      </c>
      <c r="X12" s="82" t="str">
        <f>IF((W12&gt;=9.999),"4",(Z12+AB12+AD12))</f>
        <v>4</v>
      </c>
      <c r="Y12" s="82">
        <v>13.5</v>
      </c>
      <c r="Z12" s="82">
        <v>14</v>
      </c>
      <c r="AA12" s="82">
        <v>16</v>
      </c>
      <c r="AB12" s="82" t="str">
        <f>IF((AA12&gt;=9.999),"1","0")</f>
        <v>1</v>
      </c>
      <c r="AC12" s="82">
        <v>11.5</v>
      </c>
      <c r="AD12" s="82" t="str">
        <f>IF((AC12&gt;=9.999),"2","0")</f>
        <v>2</v>
      </c>
      <c r="AE12" s="82">
        <f>((E12*17)+(O12*9)+(W12*4))/30</f>
        <v>10.437999999999999</v>
      </c>
      <c r="AF12" s="87">
        <v>13.38</v>
      </c>
      <c r="AG12" s="82" t="str">
        <f>IF((AE12&gt;=9.999),"Admis","Ratt")</f>
        <v>Admis</v>
      </c>
      <c r="AH12" s="84"/>
      <c r="AI12" s="84"/>
      <c r="AJ12" s="84"/>
      <c r="AK12" s="84"/>
      <c r="AL12" s="82">
        <v>16</v>
      </c>
      <c r="AM12" s="82"/>
      <c r="AN12" s="82"/>
      <c r="AO12" s="82">
        <v>12</v>
      </c>
      <c r="AP12" s="82"/>
      <c r="AQ12" s="82"/>
      <c r="AR12" s="91">
        <v>11.24</v>
      </c>
      <c r="AS12" s="82"/>
      <c r="AT12" s="82"/>
      <c r="AU12" s="87">
        <v>4.2</v>
      </c>
      <c r="AV12" s="82"/>
      <c r="AW12" s="82"/>
      <c r="AX12" s="82">
        <v>10.33</v>
      </c>
      <c r="AY12" s="82"/>
      <c r="AZ12" s="82"/>
      <c r="BA12" s="82">
        <v>0</v>
      </c>
      <c r="BB12" s="82"/>
      <c r="BC12" s="82"/>
      <c r="BD12" s="82">
        <v>0</v>
      </c>
      <c r="BE12" s="82"/>
      <c r="BF12" s="82"/>
      <c r="BG12" s="82">
        <v>0</v>
      </c>
      <c r="BH12" s="82"/>
      <c r="BI12" s="82"/>
      <c r="BJ12" s="87">
        <v>11.67</v>
      </c>
      <c r="BK12" s="82"/>
      <c r="BL12" s="82"/>
      <c r="BM12" s="82">
        <v>12</v>
      </c>
      <c r="BN12" s="82"/>
      <c r="BO12" s="82"/>
      <c r="BP12" s="82">
        <v>12</v>
      </c>
      <c r="BQ12" s="82"/>
      <c r="BR12" s="82"/>
      <c r="BS12" s="82">
        <v>11</v>
      </c>
      <c r="BT12" s="82"/>
      <c r="BU12" s="82"/>
      <c r="BV12" s="87">
        <v>9</v>
      </c>
      <c r="BW12" s="82"/>
      <c r="BX12" s="82"/>
      <c r="BY12" s="82">
        <v>10</v>
      </c>
      <c r="BZ12" s="82"/>
      <c r="CA12" s="82"/>
      <c r="CB12" s="82">
        <v>10</v>
      </c>
      <c r="CC12" s="82"/>
      <c r="CD12" s="82"/>
      <c r="CE12" s="82">
        <v>0</v>
      </c>
      <c r="CF12" s="82"/>
      <c r="CG12" s="82"/>
      <c r="CH12" s="91">
        <v>7.8</v>
      </c>
      <c r="CI12" s="82"/>
      <c r="CJ12" s="82"/>
      <c r="CK12" s="89">
        <f>((E12*17)+(T12*9)+(AF12*4)+(AU12*17)+(BJ12*9)+(BV12*4))/60</f>
        <v>9.159333333333333</v>
      </c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63" t="s">
        <v>129</v>
      </c>
    </row>
    <row r="13" spans="1:144" s="12" customFormat="1" ht="19.5" customHeight="1">
      <c r="A13" s="58">
        <v>5</v>
      </c>
      <c r="B13" s="59">
        <v>123013418</v>
      </c>
      <c r="C13" s="60" t="s">
        <v>24</v>
      </c>
      <c r="D13" s="60" t="s">
        <v>23</v>
      </c>
      <c r="E13" s="88">
        <f>((H13*4)+(K13*4)+(N13*5)+(Q13*4))/17</f>
        <v>9.685294117647059</v>
      </c>
      <c r="F13" s="83">
        <f>IF((E13&gt;=9.999),"17",(I13+L13+O13+R13))</f>
        <v>4</v>
      </c>
      <c r="G13" s="83" t="str">
        <f>IF((E13=CV13),"1","2")</f>
        <v>1</v>
      </c>
      <c r="H13" s="83">
        <v>11.33</v>
      </c>
      <c r="I13" s="83" t="str">
        <f>IF((H13&gt;=9.999),"4","0")</f>
        <v>4</v>
      </c>
      <c r="J13" s="83" t="str">
        <f>IF((H13=CW13),"1","2")</f>
        <v>1</v>
      </c>
      <c r="K13" s="83">
        <v>9</v>
      </c>
      <c r="L13" s="83" t="str">
        <f>IF((K13&gt;=9.999),"4","0")</f>
        <v>0</v>
      </c>
      <c r="M13" s="83" t="str">
        <f>IF((K13=CX13),"1","2")</f>
        <v>1</v>
      </c>
      <c r="N13" s="83">
        <v>9.33</v>
      </c>
      <c r="O13" s="83" t="str">
        <f>IF((N13&gt;=9.999),"5","0")</f>
        <v>0</v>
      </c>
      <c r="P13" s="83" t="str">
        <f>IF((N13=CY13),"1","2")</f>
        <v>1</v>
      </c>
      <c r="Q13" s="83">
        <v>9.17</v>
      </c>
      <c r="R13" s="83" t="str">
        <f>IF((Q13&gt;=9.999),"4","0")</f>
        <v>0</v>
      </c>
      <c r="S13" s="83" t="str">
        <f>IF((Q13=CZ13),"1","2")</f>
        <v>1</v>
      </c>
      <c r="T13" s="88">
        <f>((W13*3)+(Z13*3)+(AC13*3))/9</f>
        <v>12.166666666666666</v>
      </c>
      <c r="U13" s="83" t="str">
        <f>IF((T13&gt;=9.999),"9",(X13+AA13+AD13))</f>
        <v>9</v>
      </c>
      <c r="V13" s="83" t="str">
        <f>IF((T13=DA13),"1","2")</f>
        <v>1</v>
      </c>
      <c r="W13" s="83">
        <v>11.5</v>
      </c>
      <c r="X13" s="83" t="str">
        <f>IF((W13&gt;=9.999),"3","0")</f>
        <v>3</v>
      </c>
      <c r="Y13" s="83" t="str">
        <f>IF((W13=DB13),"1","2")</f>
        <v>1</v>
      </c>
      <c r="Z13" s="83">
        <v>14</v>
      </c>
      <c r="AA13" s="83" t="str">
        <f>IF((Z13&gt;=9.999),"3","0")</f>
        <v>3</v>
      </c>
      <c r="AB13" s="83" t="str">
        <f>IF((Z13=DC13),"1","2")</f>
        <v>1</v>
      </c>
      <c r="AC13" s="83">
        <v>11</v>
      </c>
      <c r="AD13" s="83" t="str">
        <f>IF((AC13&gt;=9.999),"3","0")</f>
        <v>3</v>
      </c>
      <c r="AE13" s="83" t="str">
        <f>IF((AC13=DD13),"1","2")</f>
        <v>1</v>
      </c>
      <c r="AF13" s="88">
        <f>((AI13*1)+(AL13*1)+(AO13*2))/4</f>
        <v>11.75</v>
      </c>
      <c r="AG13" s="83" t="str">
        <f>IF((AF13&gt;=9.999),"4",(AJ13+AM13+AP13))</f>
        <v>4</v>
      </c>
      <c r="AH13" s="83" t="str">
        <f>IF((AF13=DE13),"1","2")</f>
        <v>1</v>
      </c>
      <c r="AI13" s="83">
        <v>19</v>
      </c>
      <c r="AJ13" s="83" t="str">
        <f>IF((AI13&gt;=9.999),"1","0")</f>
        <v>1</v>
      </c>
      <c r="AK13" s="83" t="str">
        <f>IF((AI13=DF13),"1","2")</f>
        <v>1</v>
      </c>
      <c r="AL13" s="83">
        <v>14</v>
      </c>
      <c r="AM13" s="83" t="str">
        <f>IF((AL13&gt;=9.999),"1","0")</f>
        <v>1</v>
      </c>
      <c r="AN13" s="83" t="str">
        <f>IF((AL13=DG13),"1","2")</f>
        <v>1</v>
      </c>
      <c r="AO13" s="83">
        <v>7</v>
      </c>
      <c r="AP13" s="83" t="str">
        <f>IF((AO13&gt;=9.999),"2","0")</f>
        <v>0</v>
      </c>
      <c r="AQ13" s="83" t="str">
        <f>IF((AO13=DH13),"1","2")</f>
        <v>1</v>
      </c>
      <c r="AR13" s="92">
        <f>((E13*17)+(T13*9)+(AF13*4))/30</f>
        <v>10.705</v>
      </c>
      <c r="AS13" s="83" t="str">
        <f>IF((AR13&gt;=9.999),"30",(F13+U13+AG13))</f>
        <v>30</v>
      </c>
      <c r="AT13" s="83" t="str">
        <f>IF((AR13=EB13),"1","2")</f>
        <v>1</v>
      </c>
      <c r="AU13" s="88">
        <f>((AX13*4)+(BA13*4)+(BD13*5)+(BG13*4))/17</f>
        <v>5.176470588235294</v>
      </c>
      <c r="AV13" s="83">
        <f>IF((AU13&gt;=9.999),"17",(AY13+BB13+BE13+BH13))</f>
        <v>8</v>
      </c>
      <c r="AW13" s="83" t="str">
        <f>IF((AU13=DJ13),"1","2")</f>
        <v>2</v>
      </c>
      <c r="AX13" s="83">
        <v>10</v>
      </c>
      <c r="AY13" s="83" t="str">
        <f>IF((AX13&gt;=9.999),"4","0")</f>
        <v>4</v>
      </c>
      <c r="AZ13" s="83" t="str">
        <f>IF((AX13=DK13),"1","2")</f>
        <v>2</v>
      </c>
      <c r="BA13" s="83">
        <v>12</v>
      </c>
      <c r="BB13" s="83" t="str">
        <f>IF((BA13&gt;=9.999),"4","0")</f>
        <v>4</v>
      </c>
      <c r="BC13" s="83" t="str">
        <f>IF((BA13=DL13),"1","2")</f>
        <v>2</v>
      </c>
      <c r="BD13" s="83">
        <v>0</v>
      </c>
      <c r="BE13" s="83"/>
      <c r="BF13" s="83"/>
      <c r="BG13" s="83">
        <v>0</v>
      </c>
      <c r="BH13" s="83" t="str">
        <f>IF((BG13&gt;=9.999),"4","0")</f>
        <v>0</v>
      </c>
      <c r="BI13" s="83" t="str">
        <f>IF((BG13=DN13),"1","2")</f>
        <v>2</v>
      </c>
      <c r="BJ13" s="88">
        <f>((BM13*3)+(BP13*3)+(BS13*3))/9</f>
        <v>12.333333333333334</v>
      </c>
      <c r="BK13" s="83" t="str">
        <f>IF((BJ13&gt;=9.999),"9",(BN13+BQ13+BT13))</f>
        <v>9</v>
      </c>
      <c r="BL13" s="83" t="str">
        <f>IF((BJ13=DO13),"1","2")</f>
        <v>2</v>
      </c>
      <c r="BM13" s="83">
        <v>12</v>
      </c>
      <c r="BN13" s="83" t="str">
        <f>IF((BM13&gt;=9.999),"3","0")</f>
        <v>3</v>
      </c>
      <c r="BO13" s="83" t="str">
        <f>IF((BM13=DP13),"1","2")</f>
        <v>2</v>
      </c>
      <c r="BP13" s="83">
        <v>10</v>
      </c>
      <c r="BQ13" s="83" t="str">
        <f>IF((BP13&gt;=9.999),"3","0")</f>
        <v>3</v>
      </c>
      <c r="BR13" s="83" t="str">
        <f>IF((BP13=DQ13),"1","2")</f>
        <v>1</v>
      </c>
      <c r="BS13" s="83">
        <v>15</v>
      </c>
      <c r="BT13" s="83" t="str">
        <f>IF((BS13&gt;=9.999),"3","0")</f>
        <v>3</v>
      </c>
      <c r="BU13" s="83" t="str">
        <f>IF((BS13=DR13),"1","2")</f>
        <v>1</v>
      </c>
      <c r="BV13" s="88">
        <f>((BY13*1)+(CB13*1)+(CE13*2))/4</f>
        <v>6.25</v>
      </c>
      <c r="BW13" s="83">
        <f>IF((BV13&gt;=9.999),"4",(BZ13+CC13+CF13))</f>
        <v>1</v>
      </c>
      <c r="BX13" s="83" t="str">
        <f>IF((BV13=DS13),"1","2")</f>
        <v>2</v>
      </c>
      <c r="BY13" s="83">
        <v>13</v>
      </c>
      <c r="BZ13" s="83" t="str">
        <f>IF((BY13&gt;=9.999),"1","0")</f>
        <v>1</v>
      </c>
      <c r="CA13" s="83" t="str">
        <f>IF((BY13=DT13),"1","2")</f>
        <v>1</v>
      </c>
      <c r="CB13" s="83">
        <v>0</v>
      </c>
      <c r="CC13" s="83"/>
      <c r="CD13" s="83"/>
      <c r="CE13" s="83">
        <v>6</v>
      </c>
      <c r="CF13" s="83" t="str">
        <f>IF((CE13&gt;=9.999),"2","0")</f>
        <v>0</v>
      </c>
      <c r="CG13" s="83" t="str">
        <f>IF((CE13=DV13),"1","2")</f>
        <v>2</v>
      </c>
      <c r="CH13" s="92">
        <f>((AU13*17)+(BJ13*9)+(BV13*4))/30</f>
        <v>7.466666666666667</v>
      </c>
      <c r="CI13" s="83">
        <f>IF((CH13&gt;=9.999),"30",(AV13+BK13+BW13))</f>
        <v>18</v>
      </c>
      <c r="CJ13" s="83" t="str">
        <f>IF((CH13=EC13),"1","2")</f>
        <v>2</v>
      </c>
      <c r="CK13" s="90">
        <f>((E13*17)+(T13*9)+(AF13*4)+(AU13*17)+(BJ13*9)+(BV13*4))/60</f>
        <v>9.085833333333333</v>
      </c>
      <c r="CL13" s="65">
        <f>IF((CK13&gt;=9.999),"60",(AS13+CI13))</f>
        <v>48</v>
      </c>
      <c r="CM13" s="65">
        <f>(60+CL13)</f>
        <v>108</v>
      </c>
      <c r="CN13" s="69" t="s">
        <v>83</v>
      </c>
      <c r="CO13" s="69" t="s">
        <v>82</v>
      </c>
      <c r="CP13" s="80" t="s">
        <v>114</v>
      </c>
      <c r="CQ13" s="71" t="str">
        <f>IF((CR13=B13),"BON","xx")</f>
        <v>BON</v>
      </c>
      <c r="CR13" s="72">
        <v>123013418</v>
      </c>
      <c r="CS13" s="73" t="s">
        <v>24</v>
      </c>
      <c r="CT13" s="73" t="s">
        <v>23</v>
      </c>
      <c r="CU13" s="73" t="s">
        <v>16</v>
      </c>
      <c r="CV13" s="66">
        <f>((CW13*4)+(CX13*4)+(CY13*5)+(CZ13*4))/17</f>
        <v>9.685294117647059</v>
      </c>
      <c r="CW13" s="74">
        <v>11.33</v>
      </c>
      <c r="CX13" s="74">
        <v>9</v>
      </c>
      <c r="CY13" s="74">
        <v>9.33</v>
      </c>
      <c r="CZ13" s="74">
        <v>9.17</v>
      </c>
      <c r="DA13" s="66">
        <f>((DB13*3)+(DC13*3)+(DD13*3))/9</f>
        <v>12.166666666666666</v>
      </c>
      <c r="DB13" s="74">
        <v>11.5</v>
      </c>
      <c r="DC13" s="74">
        <v>14</v>
      </c>
      <c r="DD13" s="74">
        <v>11</v>
      </c>
      <c r="DE13" s="66">
        <f>((DF13*1)+(DG13*1)+(DH13*2))/4</f>
        <v>11.75</v>
      </c>
      <c r="DF13" s="74">
        <v>19</v>
      </c>
      <c r="DG13" s="74">
        <v>14</v>
      </c>
      <c r="DH13" s="74">
        <v>7</v>
      </c>
      <c r="DI13" s="75"/>
      <c r="DJ13" s="66">
        <f>((DK13*4)+(DL13*4)+(DM13*5)+(DN13*4))/17</f>
        <v>6.371764705882352</v>
      </c>
      <c r="DK13" s="74">
        <v>7.33</v>
      </c>
      <c r="DL13" s="74">
        <v>7</v>
      </c>
      <c r="DM13" s="74">
        <v>7</v>
      </c>
      <c r="DN13" s="74">
        <v>4</v>
      </c>
      <c r="DO13" s="66">
        <f>((DP13*3)+(DQ13*3)+(DR13*3))/9</f>
        <v>12</v>
      </c>
      <c r="DP13" s="74">
        <v>11</v>
      </c>
      <c r="DQ13" s="74">
        <v>10</v>
      </c>
      <c r="DR13" s="74">
        <v>15</v>
      </c>
      <c r="DS13" s="66">
        <f>((DT13*1)+(DU13*1)+(DV13*2))/4</f>
        <v>7.25</v>
      </c>
      <c r="DT13" s="74">
        <v>13</v>
      </c>
      <c r="DU13" s="74">
        <v>5</v>
      </c>
      <c r="DV13" s="74">
        <v>5.5</v>
      </c>
      <c r="DW13" s="71" t="str">
        <f>IF((DX13=CR13),"BON","xx")</f>
        <v>BON</v>
      </c>
      <c r="DX13" s="81">
        <v>123013418</v>
      </c>
      <c r="DY13" s="67" t="s">
        <v>24</v>
      </c>
      <c r="DZ13" s="67" t="s">
        <v>23</v>
      </c>
      <c r="EA13" s="67" t="s">
        <v>16</v>
      </c>
      <c r="EB13" s="68">
        <v>10.705</v>
      </c>
      <c r="EC13" s="68">
        <v>8.177333333333333</v>
      </c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63" t="s">
        <v>129</v>
      </c>
    </row>
    <row r="14" spans="1:144" s="53" customFormat="1" ht="19.5" customHeight="1">
      <c r="A14" s="54">
        <v>6</v>
      </c>
      <c r="B14" s="57" t="s">
        <v>126</v>
      </c>
      <c r="C14" s="55" t="s">
        <v>125</v>
      </c>
      <c r="D14" s="56" t="s">
        <v>127</v>
      </c>
      <c r="E14" s="88">
        <f>((H14*4)+(K14*4)+(N14*5)+(Q14*4))/17</f>
        <v>10.029411764705882</v>
      </c>
      <c r="F14" s="82"/>
      <c r="G14" s="82"/>
      <c r="H14" s="82">
        <v>10</v>
      </c>
      <c r="I14" s="82"/>
      <c r="J14" s="82"/>
      <c r="K14" s="82">
        <v>10.5</v>
      </c>
      <c r="L14" s="82"/>
      <c r="M14" s="82"/>
      <c r="N14" s="82">
        <v>12.5</v>
      </c>
      <c r="O14" s="82"/>
      <c r="P14" s="82"/>
      <c r="Q14" s="82">
        <v>6.5</v>
      </c>
      <c r="R14" s="82"/>
      <c r="S14" s="82"/>
      <c r="T14" s="88">
        <f>((W14*3)+(Z14*3)+(AC14*3))/9</f>
        <v>10</v>
      </c>
      <c r="U14" s="82"/>
      <c r="V14" s="82"/>
      <c r="W14" s="82">
        <v>9</v>
      </c>
      <c r="X14" s="82"/>
      <c r="Y14" s="82"/>
      <c r="Z14" s="82">
        <v>14</v>
      </c>
      <c r="AA14" s="82"/>
      <c r="AB14" s="82"/>
      <c r="AC14" s="82">
        <v>7</v>
      </c>
      <c r="AD14" s="82"/>
      <c r="AE14" s="82"/>
      <c r="AF14" s="88">
        <f>((AI14*1)+(AL14*1)+(AO14*2))/4</f>
        <v>8</v>
      </c>
      <c r="AG14" s="82"/>
      <c r="AH14" s="82"/>
      <c r="AI14" s="82"/>
      <c r="AJ14" s="82"/>
      <c r="AK14" s="82"/>
      <c r="AL14" s="82">
        <v>12</v>
      </c>
      <c r="AM14" s="82"/>
      <c r="AN14" s="82"/>
      <c r="AO14" s="82">
        <v>10</v>
      </c>
      <c r="AP14" s="82"/>
      <c r="AQ14" s="82"/>
      <c r="AR14" s="92">
        <f>((E14*17)+(T14*9)+(AF14*4))/30</f>
        <v>9.75</v>
      </c>
      <c r="AS14" s="82"/>
      <c r="AT14" s="82"/>
      <c r="AU14" s="88">
        <f>((AX14*4)+(BA14*4)+(BD14*5)+(BG14*4))/17</f>
        <v>10.745882352941177</v>
      </c>
      <c r="AV14" s="83" t="str">
        <f>IF((AU14&gt;=9.999),"17",(AY14+BB14+BE14+BH14))</f>
        <v>17</v>
      </c>
      <c r="AW14" s="83" t="str">
        <f>IF((AU14=DJ14),"1","2")</f>
        <v>2</v>
      </c>
      <c r="AX14" s="83">
        <v>10.67</v>
      </c>
      <c r="AY14" s="83"/>
      <c r="AZ14" s="83"/>
      <c r="BA14" s="83">
        <v>12.5</v>
      </c>
      <c r="BB14" s="83" t="str">
        <f>IF((BA14&gt;=9.999),"4","0")</f>
        <v>4</v>
      </c>
      <c r="BC14" s="83" t="str">
        <f>IF((BA14=DL14),"1","2")</f>
        <v>2</v>
      </c>
      <c r="BD14" s="83">
        <v>14</v>
      </c>
      <c r="BE14" s="83"/>
      <c r="BF14" s="83"/>
      <c r="BG14" s="83">
        <v>5</v>
      </c>
      <c r="BH14" s="83" t="str">
        <f>IF((BG14&gt;=9.999),"4","0")</f>
        <v>0</v>
      </c>
      <c r="BI14" s="83" t="str">
        <f>IF((BG14=DN14),"1","2")</f>
        <v>2</v>
      </c>
      <c r="BJ14" s="88">
        <f>((BM14*3)+(BP14*3)+(BS14*3))/9</f>
        <v>10.333333333333334</v>
      </c>
      <c r="BK14" s="83" t="str">
        <f>IF((BJ14&gt;=9.999),"9",(BN14+BQ14+BT14))</f>
        <v>9</v>
      </c>
      <c r="BL14" s="83" t="str">
        <f>IF((BJ14=DO14),"1","2")</f>
        <v>2</v>
      </c>
      <c r="BM14" s="83">
        <v>10</v>
      </c>
      <c r="BN14" s="83"/>
      <c r="BO14" s="83"/>
      <c r="BP14" s="83">
        <v>11</v>
      </c>
      <c r="BQ14" s="83"/>
      <c r="BR14" s="83"/>
      <c r="BS14" s="83">
        <v>10</v>
      </c>
      <c r="BT14" s="83" t="str">
        <f>IF((BS14&gt;=9.999),"3","0")</f>
        <v>3</v>
      </c>
      <c r="BU14" s="83" t="str">
        <f>IF((BS14=DR14),"1","2")</f>
        <v>2</v>
      </c>
      <c r="BV14" s="88">
        <f>((BY14*1)+(CB14*1)+(CE14*2))/4</f>
        <v>11.4075</v>
      </c>
      <c r="BW14" s="83" t="str">
        <f>IF((BV14&gt;=9.999),"4",(BZ14+CC14+CF14))</f>
        <v>4</v>
      </c>
      <c r="BX14" s="83" t="str">
        <f>IF((BV14=DS14),"1","2")</f>
        <v>2</v>
      </c>
      <c r="BY14" s="83">
        <v>13.13</v>
      </c>
      <c r="BZ14" s="83"/>
      <c r="CA14" s="83"/>
      <c r="CB14" s="83">
        <v>8.5</v>
      </c>
      <c r="CC14" s="83"/>
      <c r="CD14" s="83"/>
      <c r="CE14" s="83">
        <v>12</v>
      </c>
      <c r="CF14" s="83" t="str">
        <f>IF((CE14&gt;=9.999),"2","0")</f>
        <v>2</v>
      </c>
      <c r="CG14" s="83" t="str">
        <f>IF((CE14=DV14),"1","2")</f>
        <v>2</v>
      </c>
      <c r="CH14" s="92">
        <f>((AU14*17)+(BJ14*9)+(BV14*4))/30</f>
        <v>10.710333333333333</v>
      </c>
      <c r="CI14" s="83" t="str">
        <f>IF((CH14&gt;=9.999),"30",(AV14+BK14+BW14))</f>
        <v>30</v>
      </c>
      <c r="CJ14" s="83" t="str">
        <f>IF((CH14=EC14),"1","2")</f>
        <v>2</v>
      </c>
      <c r="CK14" s="90">
        <f>((E14*17)+(T14*9)+(AF14*4)+(AU14*17)+(BJ14*9)+(BV14*4))/60</f>
        <v>10.230166666666667</v>
      </c>
      <c r="CL14" s="65" t="str">
        <f>IF((CK14&gt;=9.999),"60",(AS14+CI14))</f>
        <v>60</v>
      </c>
      <c r="CM14" s="65">
        <f>(60+CL14)</f>
        <v>120</v>
      </c>
      <c r="CN14" s="69" t="s">
        <v>128</v>
      </c>
      <c r="CO14" s="69" t="s">
        <v>82</v>
      </c>
      <c r="CP14" s="80" t="s">
        <v>114</v>
      </c>
      <c r="CQ14" s="71" t="str">
        <f>IF((CR14=B14),"BON","xx")</f>
        <v>xx</v>
      </c>
      <c r="CR14" s="72">
        <v>123013419</v>
      </c>
      <c r="CS14" s="73" t="s">
        <v>24</v>
      </c>
      <c r="CT14" s="73" t="s">
        <v>23</v>
      </c>
      <c r="CU14" s="73" t="s">
        <v>16</v>
      </c>
      <c r="CV14" s="66">
        <f>((CW14*4)+(CX14*4)+(CY14*5)+(CZ14*4))/17</f>
        <v>9.685294117647059</v>
      </c>
      <c r="CW14" s="74">
        <v>11.33</v>
      </c>
      <c r="CX14" s="74">
        <v>9</v>
      </c>
      <c r="CY14" s="74">
        <v>9.33</v>
      </c>
      <c r="CZ14" s="74">
        <v>9.17</v>
      </c>
      <c r="DA14" s="66">
        <f>((DB14*3)+(DC14*3)+(DD14*3))/9</f>
        <v>12.166666666666666</v>
      </c>
      <c r="DB14" s="74">
        <v>11.5</v>
      </c>
      <c r="DC14" s="74">
        <v>14</v>
      </c>
      <c r="DD14" s="74">
        <v>11</v>
      </c>
      <c r="DE14" s="66">
        <f>((DF14*1)+(DG14*1)+(DH14*2))/4</f>
        <v>11.75</v>
      </c>
      <c r="DF14" s="74">
        <v>19</v>
      </c>
      <c r="DG14" s="74">
        <v>14</v>
      </c>
      <c r="DH14" s="74">
        <v>7</v>
      </c>
      <c r="DI14" s="75"/>
      <c r="DJ14" s="66">
        <f>((DK14*4)+(DL14*4)+(DM14*5)+(DN14*4))/17</f>
        <v>6.371764705882352</v>
      </c>
      <c r="DK14" s="74">
        <v>7.33</v>
      </c>
      <c r="DL14" s="74">
        <v>7</v>
      </c>
      <c r="DM14" s="74">
        <v>7</v>
      </c>
      <c r="DN14" s="74">
        <v>4</v>
      </c>
      <c r="DO14" s="66">
        <f>((DP14*3)+(DQ14*3)+(DR14*3))/9</f>
        <v>12</v>
      </c>
      <c r="DP14" s="74">
        <v>11</v>
      </c>
      <c r="DQ14" s="74">
        <v>10</v>
      </c>
      <c r="DR14" s="74">
        <v>15</v>
      </c>
      <c r="DS14" s="66">
        <f>((DT14*1)+(DU14*1)+(DV14*2))/4</f>
        <v>7.25</v>
      </c>
      <c r="DT14" s="74">
        <v>13</v>
      </c>
      <c r="DU14" s="74">
        <v>5</v>
      </c>
      <c r="DV14" s="74">
        <v>5.5</v>
      </c>
      <c r="DW14" s="71" t="str">
        <f>IF((DX14=CR14),"BON","xx")</f>
        <v>BON</v>
      </c>
      <c r="DX14" s="81">
        <v>123013419</v>
      </c>
      <c r="DY14" s="67" t="s">
        <v>24</v>
      </c>
      <c r="DZ14" s="67" t="s">
        <v>23</v>
      </c>
      <c r="EA14" s="67" t="s">
        <v>16</v>
      </c>
      <c r="EB14" s="68">
        <v>10.705</v>
      </c>
      <c r="EC14" s="68">
        <v>8.177333333333333</v>
      </c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67" t="s">
        <v>124</v>
      </c>
    </row>
  </sheetData>
  <sheetProtection/>
  <mergeCells count="2">
    <mergeCell ref="A7:D7"/>
    <mergeCell ref="A8:D8"/>
  </mergeCells>
  <printOptions/>
  <pageMargins left="0.03937007874015748" right="0.03937007874015748" top="0.15748031496062992" bottom="0.5905511811023623" header="0.31496062992125984" footer="0.31496062992125984"/>
  <pageSetup horizontalDpi="600" verticalDpi="600" orientation="landscape" paperSize="8" scale="90" r:id="rId1"/>
  <headerFoot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sco-ar</cp:lastModifiedBy>
  <cp:lastPrinted>2015-07-02T08:58:56Z</cp:lastPrinted>
  <dcterms:modified xsi:type="dcterms:W3CDTF">2016-06-09T08:05:25Z</dcterms:modified>
  <cp:category/>
  <cp:version/>
  <cp:contentType/>
  <cp:contentStatus/>
</cp:coreProperties>
</file>