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5195" windowHeight="9210"/>
  </bookViews>
  <sheets>
    <sheet name="sans TD" sheetId="3" r:id="rId1"/>
    <sheet name="Feuil1" sheetId="4" r:id="rId2"/>
    <sheet name="S1" sheetId="5" r:id="rId3"/>
  </sheets>
  <definedNames>
    <definedName name="_xlnm._FilterDatabase" localSheetId="0" hidden="1">'sans TD'!$BW$1:$BW$94</definedName>
  </definedNames>
  <calcPr calcId="124519"/>
</workbook>
</file>

<file path=xl/calcChain.xml><?xml version="1.0" encoding="utf-8"?>
<calcChain xmlns="http://schemas.openxmlformats.org/spreadsheetml/2006/main">
  <c r="BW16" i="3"/>
  <c r="BW17"/>
  <c r="BW18"/>
  <c r="BW19"/>
  <c r="P16"/>
  <c r="P17"/>
  <c r="H15"/>
  <c r="H16"/>
  <c r="H17"/>
  <c r="H18"/>
  <c r="H19"/>
  <c r="AP16"/>
  <c r="AP17"/>
  <c r="AP18"/>
  <c r="AP19"/>
  <c r="AR15"/>
  <c r="AV17"/>
  <c r="AV18"/>
  <c r="AV19"/>
  <c r="BP17"/>
  <c r="BP18"/>
  <c r="BP19"/>
  <c r="BB15"/>
  <c r="BB16"/>
  <c r="BB17"/>
  <c r="BB18"/>
  <c r="BB19"/>
  <c r="V19"/>
  <c r="BD15"/>
  <c r="BD16"/>
  <c r="BD17"/>
  <c r="BD18"/>
  <c r="BD19"/>
  <c r="AM15"/>
  <c r="AM16"/>
  <c r="AM17"/>
  <c r="AM18"/>
  <c r="AN18" s="1"/>
  <c r="AM19"/>
  <c r="AM14"/>
  <c r="BS14" s="1"/>
  <c r="Y15"/>
  <c r="Z15" s="1"/>
  <c r="Y16"/>
  <c r="Z16" s="1"/>
  <c r="Y17"/>
  <c r="Z17" s="1"/>
  <c r="Y18"/>
  <c r="Z18" s="1"/>
  <c r="Y19"/>
  <c r="Z19" s="1"/>
  <c r="M15"/>
  <c r="N15" s="1"/>
  <c r="M16"/>
  <c r="M17"/>
  <c r="M18"/>
  <c r="N18" s="1"/>
  <c r="M19"/>
  <c r="E15"/>
  <c r="E16"/>
  <c r="F16" s="1"/>
  <c r="E17"/>
  <c r="F17" s="1"/>
  <c r="E18"/>
  <c r="BU18" s="1"/>
  <c r="E19"/>
  <c r="AP15"/>
  <c r="AR16"/>
  <c r="AR17"/>
  <c r="AR18"/>
  <c r="AR19"/>
  <c r="AT15"/>
  <c r="AT16"/>
  <c r="AT17"/>
  <c r="AT18"/>
  <c r="AT19"/>
  <c r="AV15"/>
  <c r="AV16"/>
  <c r="AX15"/>
  <c r="AX16"/>
  <c r="AX17"/>
  <c r="AX18"/>
  <c r="AX19"/>
  <c r="BF15"/>
  <c r="BF16"/>
  <c r="BF17"/>
  <c r="BF18"/>
  <c r="BF19"/>
  <c r="BJ15"/>
  <c r="BJ16"/>
  <c r="BJ17"/>
  <c r="BJ18"/>
  <c r="BJ19"/>
  <c r="BL15"/>
  <c r="BL16"/>
  <c r="BL17"/>
  <c r="BL18"/>
  <c r="BL19"/>
  <c r="BN15"/>
  <c r="BN16"/>
  <c r="BN17"/>
  <c r="BN18"/>
  <c r="BN19"/>
  <c r="BP15"/>
  <c r="BP16"/>
  <c r="BR15"/>
  <c r="BR16"/>
  <c r="BR17"/>
  <c r="BR18"/>
  <c r="BR19"/>
  <c r="BN14"/>
  <c r="BL14"/>
  <c r="BJ14"/>
  <c r="BF14"/>
  <c r="BD14"/>
  <c r="BB14"/>
  <c r="AX14"/>
  <c r="AV14"/>
  <c r="AR14"/>
  <c r="AP14"/>
  <c r="BR14"/>
  <c r="BP14"/>
  <c r="AT14"/>
  <c r="AJ15"/>
  <c r="AJ16"/>
  <c r="AJ17"/>
  <c r="AJ18"/>
  <c r="AJ19"/>
  <c r="AJ14"/>
  <c r="AH15"/>
  <c r="AH16"/>
  <c r="AH17"/>
  <c r="AH18"/>
  <c r="AH19"/>
  <c r="AH14"/>
  <c r="AF15"/>
  <c r="AF16"/>
  <c r="AF17"/>
  <c r="AF18"/>
  <c r="AF19"/>
  <c r="AF14"/>
  <c r="AD15"/>
  <c r="AD16"/>
  <c r="AD17"/>
  <c r="AD18"/>
  <c r="AD19"/>
  <c r="AD14"/>
  <c r="AB15"/>
  <c r="AB16"/>
  <c r="AB17"/>
  <c r="AB18"/>
  <c r="AB19"/>
  <c r="AB14"/>
  <c r="X15"/>
  <c r="X16"/>
  <c r="X17"/>
  <c r="X18"/>
  <c r="X19"/>
  <c r="V15"/>
  <c r="V16"/>
  <c r="V17"/>
  <c r="V18"/>
  <c r="T15"/>
  <c r="T16"/>
  <c r="T17"/>
  <c r="T18"/>
  <c r="T19"/>
  <c r="R15"/>
  <c r="R16"/>
  <c r="R17"/>
  <c r="R18"/>
  <c r="R19"/>
  <c r="P15"/>
  <c r="P18"/>
  <c r="P19"/>
  <c r="X14"/>
  <c r="V14"/>
  <c r="T14"/>
  <c r="R14"/>
  <c r="P14"/>
  <c r="L15"/>
  <c r="L16"/>
  <c r="L17"/>
  <c r="L18"/>
  <c r="L19"/>
  <c r="J15"/>
  <c r="J16"/>
  <c r="J17"/>
  <c r="J18"/>
  <c r="J19"/>
  <c r="L14"/>
  <c r="J14"/>
  <c r="H14"/>
  <c r="E14"/>
  <c r="F14" s="1"/>
  <c r="M14"/>
  <c r="AK14" s="1"/>
  <c r="Y14"/>
  <c r="Z14" s="1"/>
  <c r="BG15"/>
  <c r="BH15" s="1"/>
  <c r="BG16"/>
  <c r="BH16" s="1"/>
  <c r="BG17"/>
  <c r="BH17" s="1"/>
  <c r="BG18"/>
  <c r="BH18" s="1"/>
  <c r="BG19"/>
  <c r="BH19" s="1"/>
  <c r="BG14"/>
  <c r="BH14" s="1"/>
  <c r="AZ15"/>
  <c r="AY16"/>
  <c r="AZ16" s="1"/>
  <c r="AY17"/>
  <c r="AZ17" s="1"/>
  <c r="AY18"/>
  <c r="AY19"/>
  <c r="AZ19" s="1"/>
  <c r="AY14"/>
  <c r="AZ14" s="1"/>
  <c r="AN15"/>
  <c r="O26" i="5"/>
  <c r="I26"/>
  <c r="E26"/>
  <c r="O25"/>
  <c r="I25"/>
  <c r="E25"/>
  <c r="O24"/>
  <c r="I24"/>
  <c r="E24"/>
  <c r="O23"/>
  <c r="I23"/>
  <c r="E23"/>
  <c r="U23"/>
  <c r="V23"/>
  <c r="O22"/>
  <c r="I22"/>
  <c r="E22"/>
  <c r="O21"/>
  <c r="I21"/>
  <c r="E21"/>
  <c r="U21"/>
  <c r="V21"/>
  <c r="O20"/>
  <c r="I20"/>
  <c r="E20"/>
  <c r="O19"/>
  <c r="I19"/>
  <c r="E19"/>
  <c r="U19"/>
  <c r="V19"/>
  <c r="O18"/>
  <c r="I18"/>
  <c r="E18"/>
  <c r="O17"/>
  <c r="I17"/>
  <c r="E17"/>
  <c r="U17"/>
  <c r="V17"/>
  <c r="O16"/>
  <c r="I16"/>
  <c r="E16"/>
  <c r="O15"/>
  <c r="I15"/>
  <c r="E15"/>
  <c r="O14"/>
  <c r="I14"/>
  <c r="E14"/>
  <c r="O13"/>
  <c r="I13"/>
  <c r="E13"/>
  <c r="O12"/>
  <c r="I12"/>
  <c r="E12"/>
  <c r="O11"/>
  <c r="I11"/>
  <c r="E11"/>
  <c r="U11"/>
  <c r="V11"/>
  <c r="O10"/>
  <c r="I10"/>
  <c r="E10"/>
  <c r="O9"/>
  <c r="I9"/>
  <c r="E9"/>
  <c r="AL32" i="4"/>
  <c r="AM32"/>
  <c r="AG32"/>
  <c r="AH32"/>
  <c r="Z32"/>
  <c r="AS32"/>
  <c r="Q32"/>
  <c r="R32"/>
  <c r="J32"/>
  <c r="K32"/>
  <c r="F32"/>
  <c r="E32"/>
  <c r="AL31"/>
  <c r="AM31"/>
  <c r="AG31"/>
  <c r="AH31"/>
  <c r="Z31"/>
  <c r="AS31"/>
  <c r="Q31"/>
  <c r="R31"/>
  <c r="J31"/>
  <c r="K31"/>
  <c r="F31"/>
  <c r="E31"/>
  <c r="AL30"/>
  <c r="AM30"/>
  <c r="AG30"/>
  <c r="AH30"/>
  <c r="Z30"/>
  <c r="AS30"/>
  <c r="Q30"/>
  <c r="R30"/>
  <c r="J30"/>
  <c r="K30"/>
  <c r="E30"/>
  <c r="AL29"/>
  <c r="AM29"/>
  <c r="AG29"/>
  <c r="AH29"/>
  <c r="Z29"/>
  <c r="Q29"/>
  <c r="R29"/>
  <c r="J29"/>
  <c r="K29"/>
  <c r="E29"/>
  <c r="AL28"/>
  <c r="AM28"/>
  <c r="AG28"/>
  <c r="AH28"/>
  <c r="Z28"/>
  <c r="AS28"/>
  <c r="Q28"/>
  <c r="R28"/>
  <c r="J28"/>
  <c r="K28"/>
  <c r="F28"/>
  <c r="E28"/>
  <c r="AL27"/>
  <c r="AM27"/>
  <c r="AG27"/>
  <c r="AH27"/>
  <c r="Z27"/>
  <c r="Q27"/>
  <c r="R27"/>
  <c r="J27"/>
  <c r="K27"/>
  <c r="E27"/>
  <c r="AL26"/>
  <c r="AM26"/>
  <c r="AG26"/>
  <c r="AH26"/>
  <c r="Z26"/>
  <c r="Q26"/>
  <c r="R26"/>
  <c r="J26"/>
  <c r="K26"/>
  <c r="E26"/>
  <c r="F26"/>
  <c r="AL25"/>
  <c r="AM25"/>
  <c r="AG25"/>
  <c r="AH25"/>
  <c r="Z25"/>
  <c r="AA25"/>
  <c r="Q25"/>
  <c r="R25"/>
  <c r="J25"/>
  <c r="K25"/>
  <c r="E25"/>
  <c r="AL24"/>
  <c r="AM24"/>
  <c r="AG24"/>
  <c r="AH24"/>
  <c r="Z24"/>
  <c r="AS24"/>
  <c r="Q24"/>
  <c r="R24"/>
  <c r="J24"/>
  <c r="K24"/>
  <c r="E24"/>
  <c r="AL23"/>
  <c r="AM23"/>
  <c r="AG23"/>
  <c r="AH23"/>
  <c r="Z23"/>
  <c r="Q23"/>
  <c r="R23"/>
  <c r="J23"/>
  <c r="K23"/>
  <c r="E23"/>
  <c r="AL22"/>
  <c r="AM22"/>
  <c r="AG22"/>
  <c r="AH22"/>
  <c r="Z22"/>
  <c r="Q22"/>
  <c r="R22"/>
  <c r="J22"/>
  <c r="K22"/>
  <c r="E22"/>
  <c r="X22"/>
  <c r="AL21"/>
  <c r="AM21"/>
  <c r="AG21"/>
  <c r="AH21"/>
  <c r="Z21"/>
  <c r="Q21"/>
  <c r="R21"/>
  <c r="J21"/>
  <c r="K21"/>
  <c r="E21"/>
  <c r="AL20"/>
  <c r="AM20"/>
  <c r="AG20"/>
  <c r="AH20"/>
  <c r="Z20"/>
  <c r="Q20"/>
  <c r="R20"/>
  <c r="J20"/>
  <c r="K20"/>
  <c r="E20"/>
  <c r="AL19"/>
  <c r="AM19"/>
  <c r="AG19"/>
  <c r="AH19"/>
  <c r="Z19"/>
  <c r="Q19"/>
  <c r="R19"/>
  <c r="J19"/>
  <c r="K19"/>
  <c r="E19"/>
  <c r="X19"/>
  <c r="Y19"/>
  <c r="AL18"/>
  <c r="AM18"/>
  <c r="AG18"/>
  <c r="AH18"/>
  <c r="Z18"/>
  <c r="Q18"/>
  <c r="R18"/>
  <c r="J18"/>
  <c r="K18"/>
  <c r="E18"/>
  <c r="AL17"/>
  <c r="AM17"/>
  <c r="AG17"/>
  <c r="AH17"/>
  <c r="Z17"/>
  <c r="Q17"/>
  <c r="R17"/>
  <c r="J17"/>
  <c r="K17"/>
  <c r="E17"/>
  <c r="F17"/>
  <c r="AL16"/>
  <c r="AM16"/>
  <c r="AG16"/>
  <c r="AH16"/>
  <c r="Z16"/>
  <c r="Q16"/>
  <c r="R16"/>
  <c r="J16"/>
  <c r="K16"/>
  <c r="E16"/>
  <c r="X16"/>
  <c r="Y16"/>
  <c r="AL15"/>
  <c r="AM15"/>
  <c r="AG15"/>
  <c r="AH15"/>
  <c r="Z15"/>
  <c r="Q15"/>
  <c r="R15"/>
  <c r="J15"/>
  <c r="K15"/>
  <c r="E15"/>
  <c r="X15"/>
  <c r="Y15"/>
  <c r="AL14"/>
  <c r="AM14"/>
  <c r="AG14"/>
  <c r="AH14"/>
  <c r="Z14"/>
  <c r="AS14"/>
  <c r="Q14"/>
  <c r="R14"/>
  <c r="J14"/>
  <c r="K14"/>
  <c r="F14"/>
  <c r="E14"/>
  <c r="AL13"/>
  <c r="AM13"/>
  <c r="AG13"/>
  <c r="AH13"/>
  <c r="Z13"/>
  <c r="AS13"/>
  <c r="Q13"/>
  <c r="R13"/>
  <c r="J13"/>
  <c r="K13"/>
  <c r="F13"/>
  <c r="E13"/>
  <c r="AL12"/>
  <c r="AM12"/>
  <c r="AG12"/>
  <c r="AH12"/>
  <c r="Z12"/>
  <c r="AS12"/>
  <c r="Q12"/>
  <c r="R12"/>
  <c r="J12"/>
  <c r="K12"/>
  <c r="E12"/>
  <c r="AL11"/>
  <c r="AM11"/>
  <c r="AG11"/>
  <c r="AH11"/>
  <c r="Z11"/>
  <c r="AS11"/>
  <c r="Q11"/>
  <c r="R11"/>
  <c r="J11"/>
  <c r="K11"/>
  <c r="E11"/>
  <c r="AL10"/>
  <c r="AM10"/>
  <c r="AG10"/>
  <c r="AH10"/>
  <c r="Z10"/>
  <c r="Q10"/>
  <c r="R10"/>
  <c r="J10"/>
  <c r="K10"/>
  <c r="E10"/>
  <c r="AL9"/>
  <c r="AM9"/>
  <c r="AG9"/>
  <c r="AH9"/>
  <c r="Z9"/>
  <c r="AA9"/>
  <c r="Q9"/>
  <c r="R9"/>
  <c r="J9"/>
  <c r="K9"/>
  <c r="E9"/>
  <c r="X32"/>
  <c r="AS10"/>
  <c r="X14"/>
  <c r="Y14"/>
  <c r="X18"/>
  <c r="X20"/>
  <c r="Y20"/>
  <c r="X24"/>
  <c r="X28"/>
  <c r="Y28"/>
  <c r="X30"/>
  <c r="F27"/>
  <c r="F25"/>
  <c r="F15"/>
  <c r="F9"/>
  <c r="AA29"/>
  <c r="AA21"/>
  <c r="AA19"/>
  <c r="AA17"/>
  <c r="AA15"/>
  <c r="AA13"/>
  <c r="F20"/>
  <c r="F12"/>
  <c r="AA28"/>
  <c r="AA20"/>
  <c r="AA18"/>
  <c r="AA14"/>
  <c r="AA10"/>
  <c r="U13" i="5"/>
  <c r="V13"/>
  <c r="U15"/>
  <c r="V15"/>
  <c r="U25"/>
  <c r="V25"/>
  <c r="AU22" i="4"/>
  <c r="AW22"/>
  <c r="AU24"/>
  <c r="AW24"/>
  <c r="AT14"/>
  <c r="AV14"/>
  <c r="AA24"/>
  <c r="AT24"/>
  <c r="AA32"/>
  <c r="F16"/>
  <c r="X26"/>
  <c r="Y26"/>
  <c r="X12"/>
  <c r="F18"/>
  <c r="Y18"/>
  <c r="F19"/>
  <c r="AS19"/>
  <c r="AU19"/>
  <c r="AW19"/>
  <c r="AS22"/>
  <c r="AS23"/>
  <c r="AT23"/>
  <c r="F24"/>
  <c r="Y24"/>
  <c r="X25"/>
  <c r="Y25"/>
  <c r="AU28"/>
  <c r="AW28"/>
  <c r="AT28"/>
  <c r="F23"/>
  <c r="AU14"/>
  <c r="AW14"/>
  <c r="X10"/>
  <c r="X9"/>
  <c r="Y9"/>
  <c r="X11"/>
  <c r="AS16"/>
  <c r="AU16"/>
  <c r="AW16"/>
  <c r="AS17"/>
  <c r="AS18"/>
  <c r="AU18"/>
  <c r="AW18"/>
  <c r="X21"/>
  <c r="AS26"/>
  <c r="AU26"/>
  <c r="AW26"/>
  <c r="AS27"/>
  <c r="X29"/>
  <c r="AU29"/>
  <c r="AW29"/>
  <c r="AU30"/>
  <c r="AW30"/>
  <c r="AU11"/>
  <c r="AW11"/>
  <c r="F10"/>
  <c r="F22"/>
  <c r="Y22"/>
  <c r="F30"/>
  <c r="Y30"/>
  <c r="AV28"/>
  <c r="Y32"/>
  <c r="AT10"/>
  <c r="AA12"/>
  <c r="AT12"/>
  <c r="AA16"/>
  <c r="AT16"/>
  <c r="AV16"/>
  <c r="AA22"/>
  <c r="AT22"/>
  <c r="AA26"/>
  <c r="AT26"/>
  <c r="AV26"/>
  <c r="AA30"/>
  <c r="AT30"/>
  <c r="AA11"/>
  <c r="AT11"/>
  <c r="AA23"/>
  <c r="AA27"/>
  <c r="AA31"/>
  <c r="F11"/>
  <c r="Y11"/>
  <c r="F21"/>
  <c r="Y21"/>
  <c r="X31"/>
  <c r="Y31"/>
  <c r="X27"/>
  <c r="Y27"/>
  <c r="X23"/>
  <c r="Y23"/>
  <c r="X17"/>
  <c r="Y17"/>
  <c r="X13"/>
  <c r="AU13"/>
  <c r="AW13"/>
  <c r="AS9"/>
  <c r="AU9"/>
  <c r="AW9"/>
  <c r="AS15"/>
  <c r="AU15"/>
  <c r="AW15"/>
  <c r="AS20"/>
  <c r="AU20"/>
  <c r="AW20"/>
  <c r="AS21"/>
  <c r="AU21"/>
  <c r="AW21"/>
  <c r="AS25"/>
  <c r="F29"/>
  <c r="AS29"/>
  <c r="U9" i="5"/>
  <c r="V9"/>
  <c r="U10"/>
  <c r="V10"/>
  <c r="U12"/>
  <c r="V12"/>
  <c r="U14"/>
  <c r="V14"/>
  <c r="U16"/>
  <c r="V16"/>
  <c r="U18"/>
  <c r="V18"/>
  <c r="U20"/>
  <c r="V20"/>
  <c r="U22"/>
  <c r="V22"/>
  <c r="U24"/>
  <c r="V24"/>
  <c r="U26"/>
  <c r="V26"/>
  <c r="AT15" i="4"/>
  <c r="AV15"/>
  <c r="AT20"/>
  <c r="AV20"/>
  <c r="AT25"/>
  <c r="AT29"/>
  <c r="AV25"/>
  <c r="AT13"/>
  <c r="AT17"/>
  <c r="AV17"/>
  <c r="AT18"/>
  <c r="AV18"/>
  <c r="AU23"/>
  <c r="AW23"/>
  <c r="AT27"/>
  <c r="AV27"/>
  <c r="AT31"/>
  <c r="AT32"/>
  <c r="AV32"/>
  <c r="AU32"/>
  <c r="AW32"/>
  <c r="AU12"/>
  <c r="AW12"/>
  <c r="Y12"/>
  <c r="AU27"/>
  <c r="AW27"/>
  <c r="AU17"/>
  <c r="AW17"/>
  <c r="AU25"/>
  <c r="AW25"/>
  <c r="Y29"/>
  <c r="AV11"/>
  <c r="AT19"/>
  <c r="AV19"/>
  <c r="AV12"/>
  <c r="AV24"/>
  <c r="AU10"/>
  <c r="AW10"/>
  <c r="Y10"/>
  <c r="AV10"/>
  <c r="AT21"/>
  <c r="AV21"/>
  <c r="AV30"/>
  <c r="AV29"/>
  <c r="AV23"/>
  <c r="AV31"/>
  <c r="AT9"/>
  <c r="Y13"/>
  <c r="AV13"/>
  <c r="AV22"/>
  <c r="AU31"/>
  <c r="AW31"/>
  <c r="AV9"/>
  <c r="BU19" i="3"/>
  <c r="BS17"/>
  <c r="BU14"/>
  <c r="BW14" s="1"/>
  <c r="BU15"/>
  <c r="BW15" s="1"/>
  <c r="BS15" l="1"/>
  <c r="BS19"/>
  <c r="AZ18"/>
  <c r="AK19"/>
  <c r="BS16"/>
  <c r="AN19"/>
  <c r="BT19" s="1"/>
  <c r="AN17"/>
  <c r="BT17" s="1"/>
  <c r="F18"/>
  <c r="AK16"/>
  <c r="AN16"/>
  <c r="BT16" s="1"/>
  <c r="N19"/>
  <c r="F19"/>
  <c r="AK18"/>
  <c r="N17"/>
  <c r="AK17"/>
  <c r="N16"/>
  <c r="AL16" s="1"/>
  <c r="F15"/>
  <c r="N14"/>
  <c r="AL14" s="1"/>
  <c r="AK15"/>
  <c r="BU16"/>
  <c r="BT15"/>
  <c r="BU17"/>
  <c r="BS18"/>
  <c r="BT18" s="1"/>
  <c r="AN14"/>
  <c r="BT14" s="1"/>
  <c r="AL15" l="1"/>
  <c r="AL19"/>
  <c r="BV19" s="1"/>
  <c r="AL18"/>
  <c r="BV18" s="1"/>
  <c r="AL17"/>
  <c r="BV17" s="1"/>
  <c r="BV15"/>
  <c r="BV16"/>
  <c r="BV14"/>
</calcChain>
</file>

<file path=xl/sharedStrings.xml><?xml version="1.0" encoding="utf-8"?>
<sst xmlns="http://schemas.openxmlformats.org/spreadsheetml/2006/main" count="837" uniqueCount="199">
  <si>
    <t>Nom</t>
  </si>
  <si>
    <t>Prénom</t>
  </si>
  <si>
    <t>وحد تع أ س1</t>
  </si>
  <si>
    <t>الادب الج</t>
  </si>
  <si>
    <t>أدب إسل</t>
  </si>
  <si>
    <t>تاريخ نق</t>
  </si>
  <si>
    <t>وحد ت إست س1</t>
  </si>
  <si>
    <t>نحو و صرف</t>
  </si>
  <si>
    <t>لسان عام</t>
  </si>
  <si>
    <t>فقه اللغة</t>
  </si>
  <si>
    <t>قضا بلا عر</t>
  </si>
  <si>
    <t>عر مس شع</t>
  </si>
  <si>
    <t>وحدة معا س1</t>
  </si>
  <si>
    <t>علوم القرآن</t>
  </si>
  <si>
    <t>حض ع إسل</t>
  </si>
  <si>
    <t>تق تع شف</t>
  </si>
  <si>
    <t>مد لغ فر</t>
  </si>
  <si>
    <t>مد لغ ان</t>
  </si>
  <si>
    <t>وح تع اس 2</t>
  </si>
  <si>
    <t>نحو و صر</t>
  </si>
  <si>
    <t>لسا عا</t>
  </si>
  <si>
    <t>قضا بل عر</t>
  </si>
  <si>
    <t>صو فيز</t>
  </si>
  <si>
    <t>عر مو شع</t>
  </si>
  <si>
    <t>وح تع است 2</t>
  </si>
  <si>
    <t>ادب عب</t>
  </si>
  <si>
    <t>قض نق قد</t>
  </si>
  <si>
    <t>اد اند</t>
  </si>
  <si>
    <t>وح مع عا 2</t>
  </si>
  <si>
    <t>عل حد</t>
  </si>
  <si>
    <t>حض عا</t>
  </si>
  <si>
    <t>تق تع كت</t>
  </si>
  <si>
    <t>مد لغ انج</t>
  </si>
  <si>
    <t>مد لغ فرن</t>
  </si>
  <si>
    <t>Résultat</t>
  </si>
  <si>
    <t>12</t>
  </si>
  <si>
    <t>09</t>
  </si>
  <si>
    <t>10</t>
  </si>
  <si>
    <t>04</t>
  </si>
  <si>
    <t>12.50</t>
  </si>
  <si>
    <t>13</t>
  </si>
  <si>
    <t>07.50</t>
  </si>
  <si>
    <t>05</t>
  </si>
  <si>
    <t>07</t>
  </si>
  <si>
    <t>11</t>
  </si>
  <si>
    <t>15.50</t>
  </si>
  <si>
    <t>14</t>
  </si>
  <si>
    <t>05.50</t>
  </si>
  <si>
    <t>00</t>
  </si>
  <si>
    <t>08.50</t>
  </si>
  <si>
    <t>11.50</t>
  </si>
  <si>
    <t>13.50</t>
  </si>
  <si>
    <t>06</t>
  </si>
  <si>
    <t>09.50</t>
  </si>
  <si>
    <t>10.50</t>
  </si>
  <si>
    <t>Sabrina</t>
  </si>
  <si>
    <t>16</t>
  </si>
  <si>
    <t>14.50</t>
  </si>
  <si>
    <t>08</t>
  </si>
  <si>
    <t>02</t>
  </si>
  <si>
    <t>AIT OUAKLI</t>
  </si>
  <si>
    <t>17</t>
  </si>
  <si>
    <t>11AR0697</t>
  </si>
  <si>
    <t>Siham</t>
  </si>
  <si>
    <t>15</t>
  </si>
  <si>
    <t>11AR0067</t>
  </si>
  <si>
    <t>ALIOUAT</t>
  </si>
  <si>
    <t>Fadila</t>
  </si>
  <si>
    <t>11.75</t>
  </si>
  <si>
    <t>03</t>
  </si>
  <si>
    <t>16.50</t>
  </si>
  <si>
    <t>12.25</t>
  </si>
  <si>
    <t>17.50</t>
  </si>
  <si>
    <t>11AR0273</t>
  </si>
  <si>
    <t>AMRANE</t>
  </si>
  <si>
    <t>Hamed</t>
  </si>
  <si>
    <t>Fayçal</t>
  </si>
  <si>
    <t>11AR0073</t>
  </si>
  <si>
    <t>BAHLOULI</t>
  </si>
  <si>
    <t>03.50</t>
  </si>
  <si>
    <t>Nassima</t>
  </si>
  <si>
    <t>11AR0026</t>
  </si>
  <si>
    <t>BELHADDAD</t>
  </si>
  <si>
    <t>Samira</t>
  </si>
  <si>
    <t>11AR0413</t>
  </si>
  <si>
    <t>BELLACHE</t>
  </si>
  <si>
    <t>Tassousna</t>
  </si>
  <si>
    <t>10.25</t>
  </si>
  <si>
    <t>13.75</t>
  </si>
  <si>
    <t>11AR0599</t>
  </si>
  <si>
    <t>BOUCHENEB</t>
  </si>
  <si>
    <t>Dahbia</t>
  </si>
  <si>
    <t>13.25</t>
  </si>
  <si>
    <t>11AR0524</t>
  </si>
  <si>
    <t>BOUTATA</t>
  </si>
  <si>
    <t>Hadda</t>
  </si>
  <si>
    <t>12.75</t>
  </si>
  <si>
    <t>11AR0048</t>
  </si>
  <si>
    <t>CHENNIT</t>
  </si>
  <si>
    <t>Fodil</t>
  </si>
  <si>
    <t>11AR0557</t>
  </si>
  <si>
    <t>CHIHINE</t>
  </si>
  <si>
    <t>Djamila</t>
  </si>
  <si>
    <t>11AR0636</t>
  </si>
  <si>
    <t>DJADJA</t>
  </si>
  <si>
    <t>Faouzi</t>
  </si>
  <si>
    <t>10SHS26111CAR</t>
  </si>
  <si>
    <t>DJERROUD</t>
  </si>
  <si>
    <t>10AR0228</t>
  </si>
  <si>
    <t>GUEDDOUCHE</t>
  </si>
  <si>
    <t>Lynda</t>
  </si>
  <si>
    <t>11AR0106</t>
  </si>
  <si>
    <t>HIHAT</t>
  </si>
  <si>
    <t>Assia</t>
  </si>
  <si>
    <t>11AR0793</t>
  </si>
  <si>
    <t>IKENE</t>
  </si>
  <si>
    <t>Milina</t>
  </si>
  <si>
    <t>10AR0199</t>
  </si>
  <si>
    <t>IKHLEF</t>
  </si>
  <si>
    <t>Djahid</t>
  </si>
  <si>
    <t>11AR0384</t>
  </si>
  <si>
    <t>KABI</t>
  </si>
  <si>
    <t>Adel</t>
  </si>
  <si>
    <t>08AR09BA001</t>
  </si>
  <si>
    <t>KACI</t>
  </si>
  <si>
    <t>11AR0527</t>
  </si>
  <si>
    <t>KHALDI</t>
  </si>
  <si>
    <t>Sofiane</t>
  </si>
  <si>
    <t>11AR0555</t>
  </si>
  <si>
    <t>KINZI</t>
  </si>
  <si>
    <t>Saloua</t>
  </si>
  <si>
    <t>11AR0775</t>
  </si>
  <si>
    <t>LARABI</t>
  </si>
  <si>
    <t>Boubkeur</t>
  </si>
  <si>
    <t>09920411CAR</t>
  </si>
  <si>
    <t>Mohamed</t>
  </si>
  <si>
    <t>11AR0321</t>
  </si>
  <si>
    <t>NAIT SLIMANE</t>
  </si>
  <si>
    <t>Mounir</t>
  </si>
  <si>
    <t>11AR0313</t>
  </si>
  <si>
    <t>TAMART</t>
  </si>
  <si>
    <t>UNIVERSITE ABDERRAHMANE MIRA DE BEJAIA</t>
  </si>
  <si>
    <t>FACULTE DES LETTRES ET DES LANGUES</t>
  </si>
  <si>
    <t>1ére ANNEE LMD</t>
  </si>
  <si>
    <t>Coef</t>
  </si>
  <si>
    <t>N°</t>
  </si>
  <si>
    <t>Matricule</t>
  </si>
  <si>
    <t>MoyS1</t>
  </si>
  <si>
    <t>Moy S2</t>
  </si>
  <si>
    <t>Moy Gén</t>
  </si>
  <si>
    <t>DEPARTEMENT langue et Littérature Arabes</t>
  </si>
  <si>
    <t xml:space="preserve">                                                </t>
  </si>
  <si>
    <t>Année universitaire 2012/2013</t>
  </si>
  <si>
    <t>Promo 2011-2012</t>
  </si>
  <si>
    <t xml:space="preserve">             Procès Verbal de délibération des endettés  </t>
  </si>
  <si>
    <t>Session Rattrapage</t>
  </si>
  <si>
    <t>Année universitaire 2013/2014</t>
  </si>
  <si>
    <t>Resultats</t>
  </si>
  <si>
    <t>Semestre 1</t>
  </si>
  <si>
    <t xml:space="preserve">            PV de Déliberation des Endettés  </t>
  </si>
  <si>
    <t>Crédit MoyS1</t>
  </si>
  <si>
    <t>Crédit Moy S2</t>
  </si>
  <si>
    <t>Moy Glre</t>
  </si>
  <si>
    <t>Crédit Moy Glre</t>
  </si>
  <si>
    <t>Crédit</t>
  </si>
  <si>
    <t>Crédit وحد تع أ س1</t>
  </si>
  <si>
    <t xml:space="preserve">الادب الج Crédit </t>
  </si>
  <si>
    <t xml:space="preserve"> Crédit أدب إسل</t>
  </si>
  <si>
    <t xml:space="preserve"> Crédit تاريخ نق</t>
  </si>
  <si>
    <t xml:space="preserve">  Créditوحد ت إست س2</t>
  </si>
  <si>
    <t xml:space="preserve"> Crédit نحو و صرف</t>
  </si>
  <si>
    <t xml:space="preserve"> Crédit لسان عام</t>
  </si>
  <si>
    <t xml:space="preserve">  Crédit فقه اللغة</t>
  </si>
  <si>
    <t xml:space="preserve">  Crédit قضا بلا عر</t>
  </si>
  <si>
    <t xml:space="preserve">  Crédit عر مس شع</t>
  </si>
  <si>
    <t xml:space="preserve"> Crédit وحدة معا س1</t>
  </si>
  <si>
    <t xml:space="preserve"> Crédit علوم القرآن</t>
  </si>
  <si>
    <t xml:space="preserve"> Crédit حض ع إسل</t>
  </si>
  <si>
    <t xml:space="preserve">  Crédit تق تع شف</t>
  </si>
  <si>
    <t xml:space="preserve"> Crédit مد لغ فر</t>
  </si>
  <si>
    <t xml:space="preserve"> Crédit مد لغ ان</t>
  </si>
  <si>
    <t>Résultas</t>
  </si>
  <si>
    <t>DEPARTEMENT LANGUE ET LITTERATURE ARABES</t>
  </si>
  <si>
    <t>PV Deliberation des endettés</t>
  </si>
  <si>
    <t>Promotion 2011/2012</t>
  </si>
  <si>
    <t xml:space="preserve">       </t>
  </si>
  <si>
    <t>Année universitaire 2015/2016</t>
  </si>
  <si>
    <t xml:space="preserve"> cلسا عا</t>
  </si>
  <si>
    <t>c قضا بل عر</t>
  </si>
  <si>
    <t>c صو فيز</t>
  </si>
  <si>
    <t>c عر مو شع</t>
  </si>
  <si>
    <t>c ادب عب</t>
  </si>
  <si>
    <t>c قض نق قد</t>
  </si>
  <si>
    <t>c اد اند</t>
  </si>
  <si>
    <t xml:space="preserve"> c عل حد</t>
  </si>
  <si>
    <t xml:space="preserve"> cحض عا</t>
  </si>
  <si>
    <t xml:space="preserve"> c تق تع كت</t>
  </si>
  <si>
    <t xml:space="preserve"> c مد لغ انج</t>
  </si>
  <si>
    <t xml:space="preserve"> c مد لغ فرن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</si>
</sst>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34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 Narrow"/>
      <family val="2"/>
    </font>
    <font>
      <b/>
      <sz val="12"/>
      <name val="Arial Narrow"/>
      <family val="2"/>
    </font>
    <font>
      <sz val="7"/>
      <name val="Arial Narrow"/>
      <family val="2"/>
    </font>
    <font>
      <sz val="14"/>
      <name val="Arial Narrow"/>
      <family val="2"/>
    </font>
    <font>
      <b/>
      <sz val="14"/>
      <name val="Arial Narrow"/>
      <family val="2"/>
    </font>
    <font>
      <sz val="9"/>
      <name val="Arial Narrow"/>
      <family val="2"/>
    </font>
    <font>
      <b/>
      <sz val="7"/>
      <name val="Arial Narrow"/>
      <family val="2"/>
    </font>
    <font>
      <b/>
      <sz val="16"/>
      <name val="Arial Narrow"/>
      <family val="2"/>
    </font>
    <font>
      <sz val="12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8"/>
      <name val="Arial Narrow"/>
      <family val="2"/>
    </font>
    <font>
      <b/>
      <sz val="20"/>
      <name val="Arial Narrow"/>
      <family val="2"/>
    </font>
    <font>
      <b/>
      <sz val="11"/>
      <color rgb="FFFF0000"/>
      <name val="Arial Narrow"/>
      <family val="2"/>
    </font>
    <font>
      <sz val="11"/>
      <color theme="1"/>
      <name val="Arial Narrow"/>
      <family val="2"/>
    </font>
    <font>
      <b/>
      <sz val="16"/>
      <color theme="1"/>
      <name val="Arial Narrow"/>
      <family val="2"/>
    </font>
    <font>
      <sz val="9"/>
      <color rgb="FFFF000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 applyFill="1"/>
    <xf numFmtId="2" fontId="2" fillId="0" borderId="0" xfId="0" applyNumberFormat="1" applyFont="1" applyFill="1"/>
    <xf numFmtId="0" fontId="3" fillId="0" borderId="0" xfId="0" applyFont="1" applyFill="1"/>
    <xf numFmtId="0" fontId="1" fillId="0" borderId="0" xfId="0" applyFont="1" applyFill="1"/>
    <xf numFmtId="2" fontId="4" fillId="0" borderId="0" xfId="0" applyNumberFormat="1" applyFont="1" applyFill="1"/>
    <xf numFmtId="0" fontId="4" fillId="0" borderId="0" xfId="0" applyNumberFormat="1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/>
    <xf numFmtId="2" fontId="3" fillId="0" borderId="0" xfId="0" applyNumberFormat="1" applyFont="1" applyFill="1"/>
    <xf numFmtId="0" fontId="3" fillId="0" borderId="0" xfId="0" applyNumberFormat="1" applyFont="1" applyFill="1"/>
    <xf numFmtId="164" fontId="3" fillId="0" borderId="0" xfId="0" applyNumberFormat="1" applyFont="1" applyFill="1"/>
    <xf numFmtId="2" fontId="7" fillId="0" borderId="0" xfId="0" applyNumberFormat="1" applyFont="1" applyFill="1"/>
    <xf numFmtId="0" fontId="3" fillId="0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2" fontId="8" fillId="0" borderId="0" xfId="0" applyNumberFormat="1" applyFont="1" applyFill="1"/>
    <xf numFmtId="0" fontId="8" fillId="0" borderId="0" xfId="0" applyFont="1" applyFill="1"/>
    <xf numFmtId="0" fontId="9" fillId="0" borderId="0" xfId="0" applyFont="1" applyFill="1"/>
    <xf numFmtId="0" fontId="10" fillId="0" borderId="1" xfId="0" applyFont="1" applyBorder="1" applyAlignment="1">
      <alignment textRotation="90"/>
    </xf>
    <xf numFmtId="0" fontId="2" fillId="0" borderId="0" xfId="0" applyFont="1"/>
    <xf numFmtId="0" fontId="11" fillId="0" borderId="0" xfId="0" applyFont="1" applyFill="1"/>
    <xf numFmtId="2" fontId="11" fillId="0" borderId="0" xfId="0" applyNumberFormat="1" applyFont="1" applyFill="1"/>
    <xf numFmtId="0" fontId="11" fillId="0" borderId="0" xfId="0" applyNumberFormat="1" applyFont="1" applyFill="1"/>
    <xf numFmtId="164" fontId="11" fillId="0" borderId="0" xfId="0" applyNumberFormat="1" applyFont="1" applyFill="1"/>
    <xf numFmtId="0" fontId="2" fillId="0" borderId="0" xfId="0" applyFont="1" applyAlignment="1">
      <alignment textRotation="90"/>
    </xf>
    <xf numFmtId="0" fontId="1" fillId="0" borderId="2" xfId="0" applyFont="1" applyBorder="1"/>
    <xf numFmtId="0" fontId="1" fillId="0" borderId="1" xfId="0" applyFont="1" applyBorder="1"/>
    <xf numFmtId="0" fontId="12" fillId="0" borderId="0" xfId="0" applyFont="1" applyFill="1"/>
    <xf numFmtId="2" fontId="12" fillId="0" borderId="0" xfId="0" applyNumberFormat="1" applyFont="1" applyFill="1"/>
    <xf numFmtId="0" fontId="12" fillId="0" borderId="0" xfId="0" applyNumberFormat="1" applyFont="1" applyFill="1"/>
    <xf numFmtId="0" fontId="1" fillId="0" borderId="0" xfId="0" applyFont="1" applyAlignment="1">
      <alignment textRotation="90"/>
    </xf>
    <xf numFmtId="2" fontId="1" fillId="3" borderId="2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6" fillId="2" borderId="2" xfId="0" applyFont="1" applyFill="1" applyBorder="1"/>
    <xf numFmtId="0" fontId="6" fillId="0" borderId="2" xfId="0" applyFont="1" applyFill="1" applyBorder="1"/>
    <xf numFmtId="2" fontId="6" fillId="3" borderId="2" xfId="0" applyNumberFormat="1" applyFont="1" applyFill="1" applyBorder="1"/>
    <xf numFmtId="2" fontId="1" fillId="3" borderId="2" xfId="0" applyNumberFormat="1" applyFont="1" applyFill="1" applyBorder="1"/>
    <xf numFmtId="0" fontId="6" fillId="2" borderId="1" xfId="0" applyFont="1" applyFill="1" applyBorder="1" applyAlignment="1">
      <alignment textRotation="90"/>
    </xf>
    <xf numFmtId="0" fontId="6" fillId="0" borderId="1" xfId="0" applyFont="1" applyBorder="1" applyAlignment="1">
      <alignment textRotation="90"/>
    </xf>
    <xf numFmtId="2" fontId="6" fillId="3" borderId="1" xfId="0" applyNumberFormat="1" applyFont="1" applyFill="1" applyBorder="1" applyAlignment="1">
      <alignment textRotation="90"/>
    </xf>
    <xf numFmtId="2" fontId="6" fillId="3" borderId="2" xfId="0" applyNumberFormat="1" applyFont="1" applyFill="1" applyBorder="1" applyAlignment="1">
      <alignment textRotation="90"/>
    </xf>
    <xf numFmtId="0" fontId="1" fillId="0" borderId="1" xfId="0" applyFont="1" applyBorder="1" applyAlignment="1">
      <alignment textRotation="90"/>
    </xf>
    <xf numFmtId="2" fontId="12" fillId="0" borderId="0" xfId="0" applyNumberFormat="1" applyFont="1" applyFill="1" applyAlignment="1">
      <alignment horizontal="center"/>
    </xf>
    <xf numFmtId="0" fontId="13" fillId="2" borderId="2" xfId="0" applyFont="1" applyFill="1" applyBorder="1"/>
    <xf numFmtId="0" fontId="8" fillId="0" borderId="0" xfId="0" applyNumberFormat="1" applyFont="1" applyFill="1"/>
    <xf numFmtId="0" fontId="1" fillId="3" borderId="2" xfId="0" applyNumberFormat="1" applyFont="1" applyFill="1" applyBorder="1"/>
    <xf numFmtId="0" fontId="6" fillId="3" borderId="2" xfId="0" applyNumberFormat="1" applyFont="1" applyFill="1" applyBorder="1" applyAlignment="1">
      <alignment textRotation="90"/>
    </xf>
    <xf numFmtId="0" fontId="1" fillId="3" borderId="2" xfId="0" applyNumberFormat="1" applyFont="1" applyFill="1" applyBorder="1" applyAlignment="1">
      <alignment horizontal="center"/>
    </xf>
    <xf numFmtId="0" fontId="3" fillId="0" borderId="0" xfId="0" applyNumberFormat="1" applyFont="1"/>
    <xf numFmtId="0" fontId="9" fillId="0" borderId="0" xfId="0" applyNumberFormat="1" applyFont="1" applyFill="1"/>
    <xf numFmtId="0" fontId="6" fillId="3" borderId="1" xfId="0" applyNumberFormat="1" applyFont="1" applyFill="1" applyBorder="1" applyAlignment="1">
      <alignment textRotation="90"/>
    </xf>
    <xf numFmtId="0" fontId="14" fillId="0" borderId="0" xfId="0" applyFont="1" applyFill="1"/>
    <xf numFmtId="2" fontId="14" fillId="0" borderId="0" xfId="0" applyNumberFormat="1" applyFont="1" applyFill="1"/>
    <xf numFmtId="0" fontId="14" fillId="0" borderId="0" xfId="0" applyNumberFormat="1" applyFont="1" applyFill="1"/>
    <xf numFmtId="164" fontId="14" fillId="0" borderId="0" xfId="0" applyNumberFormat="1" applyFont="1" applyFill="1"/>
    <xf numFmtId="2" fontId="15" fillId="0" borderId="0" xfId="0" applyNumberFormat="1" applyFont="1" applyFill="1"/>
    <xf numFmtId="0" fontId="16" fillId="0" borderId="0" xfId="0" applyFont="1" applyFill="1"/>
    <xf numFmtId="2" fontId="16" fillId="0" borderId="0" xfId="0" applyNumberFormat="1" applyFont="1" applyFill="1"/>
    <xf numFmtId="0" fontId="16" fillId="0" borderId="0" xfId="0" applyFont="1" applyFill="1" applyAlignment="1">
      <alignment horizontal="center"/>
    </xf>
    <xf numFmtId="2" fontId="17" fillId="0" borderId="0" xfId="0" applyNumberFormat="1" applyFont="1" applyFill="1"/>
    <xf numFmtId="0" fontId="17" fillId="0" borderId="0" xfId="0" applyNumberFormat="1" applyFont="1" applyFill="1"/>
    <xf numFmtId="0" fontId="17" fillId="0" borderId="0" xfId="0" applyFont="1" applyFill="1"/>
    <xf numFmtId="0" fontId="18" fillId="0" borderId="0" xfId="0" applyFont="1" applyFill="1" applyAlignment="1">
      <alignment horizontal="center"/>
    </xf>
    <xf numFmtId="2" fontId="17" fillId="0" borderId="0" xfId="0" applyNumberFormat="1" applyFont="1" applyFill="1" applyAlignment="1">
      <alignment horizontal="center"/>
    </xf>
    <xf numFmtId="0" fontId="17" fillId="0" borderId="0" xfId="0" applyNumberFormat="1" applyFont="1" applyFill="1" applyAlignment="1">
      <alignment horizontal="center"/>
    </xf>
    <xf numFmtId="0" fontId="19" fillId="0" borderId="0" xfId="0" applyFont="1" applyFill="1"/>
    <xf numFmtId="0" fontId="15" fillId="0" borderId="0" xfId="0" applyFont="1" applyFill="1"/>
    <xf numFmtId="0" fontId="22" fillId="0" borderId="0" xfId="0" applyFont="1" applyFill="1"/>
    <xf numFmtId="0" fontId="16" fillId="0" borderId="0" xfId="0" applyNumberFormat="1" applyFont="1" applyFill="1"/>
    <xf numFmtId="164" fontId="16" fillId="0" borderId="0" xfId="0" applyNumberFormat="1" applyFont="1" applyFill="1"/>
    <xf numFmtId="0" fontId="24" fillId="0" borderId="2" xfId="0" applyFont="1" applyFill="1" applyBorder="1"/>
    <xf numFmtId="2" fontId="24" fillId="3" borderId="2" xfId="0" applyNumberFormat="1" applyFont="1" applyFill="1" applyBorder="1"/>
    <xf numFmtId="0" fontId="19" fillId="0" borderId="0" xfId="0" applyFont="1"/>
    <xf numFmtId="0" fontId="19" fillId="0" borderId="0" xfId="0" applyFont="1" applyAlignment="1">
      <alignment horizontal="left" textRotation="90"/>
    </xf>
    <xf numFmtId="0" fontId="26" fillId="0" borderId="0" xfId="0" applyFont="1" applyFill="1"/>
    <xf numFmtId="0" fontId="25" fillId="0" borderId="0" xfId="0" applyFont="1" applyFill="1"/>
    <xf numFmtId="0" fontId="26" fillId="0" borderId="0" xfId="0" applyFont="1"/>
    <xf numFmtId="0" fontId="16" fillId="2" borderId="0" xfId="0" applyFont="1" applyFill="1"/>
    <xf numFmtId="0" fontId="16" fillId="0" borderId="0" xfId="0" applyFont="1"/>
    <xf numFmtId="0" fontId="25" fillId="0" borderId="2" xfId="0" applyFont="1" applyBorder="1" applyAlignment="1">
      <alignment horizontal="left"/>
    </xf>
    <xf numFmtId="2" fontId="14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2" fontId="14" fillId="3" borderId="2" xfId="0" applyNumberFormat="1" applyFont="1" applyFill="1" applyBorder="1" applyAlignment="1">
      <alignment horizontal="left"/>
    </xf>
    <xf numFmtId="0" fontId="14" fillId="4" borderId="2" xfId="0" applyFont="1" applyFill="1" applyBorder="1" applyAlignment="1">
      <alignment horizontal="left"/>
    </xf>
    <xf numFmtId="0" fontId="19" fillId="0" borderId="0" xfId="0" applyFont="1" applyAlignment="1">
      <alignment horizontal="left"/>
    </xf>
    <xf numFmtId="2" fontId="30" fillId="0" borderId="2" xfId="0" applyNumberFormat="1" applyFont="1" applyBorder="1" applyAlignment="1">
      <alignment horizontal="left"/>
    </xf>
    <xf numFmtId="0" fontId="30" fillId="0" borderId="2" xfId="0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2" fontId="30" fillId="0" borderId="1" xfId="0" applyNumberFormat="1" applyFont="1" applyBorder="1" applyAlignment="1">
      <alignment horizontal="left"/>
    </xf>
    <xf numFmtId="2" fontId="14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27" fillId="0" borderId="1" xfId="0" applyFont="1" applyBorder="1" applyAlignment="1">
      <alignment horizontal="left" textRotation="90"/>
    </xf>
    <xf numFmtId="2" fontId="27" fillId="3" borderId="1" xfId="0" applyNumberFormat="1" applyFont="1" applyFill="1" applyBorder="1" applyAlignment="1">
      <alignment horizontal="left" textRotation="90"/>
    </xf>
    <xf numFmtId="0" fontId="14" fillId="4" borderId="2" xfId="0" applyFont="1" applyFill="1" applyBorder="1" applyAlignment="1">
      <alignment horizontal="left" textRotation="90"/>
    </xf>
    <xf numFmtId="0" fontId="14" fillId="0" borderId="0" xfId="0" applyFont="1" applyAlignment="1">
      <alignment horizontal="left" textRotation="90"/>
    </xf>
    <xf numFmtId="0" fontId="16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2" fontId="21" fillId="0" borderId="0" xfId="0" applyNumberFormat="1" applyFont="1" applyFill="1" applyAlignment="1">
      <alignment vertical="center"/>
    </xf>
    <xf numFmtId="0" fontId="21" fillId="0" borderId="0" xfId="0" applyNumberFormat="1" applyFont="1" applyFill="1" applyAlignment="1">
      <alignment vertical="center"/>
    </xf>
    <xf numFmtId="0" fontId="24" fillId="5" borderId="2" xfId="0" applyFont="1" applyFill="1" applyBorder="1"/>
    <xf numFmtId="0" fontId="27" fillId="5" borderId="1" xfId="0" applyFont="1" applyFill="1" applyBorder="1" applyAlignment="1">
      <alignment horizontal="left" textRotation="90"/>
    </xf>
    <xf numFmtId="2" fontId="14" fillId="5" borderId="2" xfId="0" applyNumberFormat="1" applyFont="1" applyFill="1" applyBorder="1" applyAlignment="1">
      <alignment horizontal="left"/>
    </xf>
    <xf numFmtId="0" fontId="23" fillId="0" borderId="1" xfId="0" applyFont="1" applyBorder="1" applyAlignment="1">
      <alignment textRotation="90"/>
    </xf>
    <xf numFmtId="0" fontId="19" fillId="0" borderId="0" xfId="0" applyFont="1" applyAlignment="1">
      <alignment textRotation="90"/>
    </xf>
    <xf numFmtId="0" fontId="25" fillId="0" borderId="2" xfId="0" applyFont="1" applyBorder="1"/>
    <xf numFmtId="0" fontId="23" fillId="0" borderId="1" xfId="0" applyFont="1" applyFill="1" applyBorder="1" applyAlignment="1">
      <alignment textRotation="90"/>
    </xf>
    <xf numFmtId="0" fontId="24" fillId="0" borderId="1" xfId="0" applyFont="1" applyFill="1" applyBorder="1" applyAlignment="1">
      <alignment textRotation="90"/>
    </xf>
    <xf numFmtId="0" fontId="25" fillId="0" borderId="2" xfId="0" applyFont="1" applyFill="1" applyBorder="1"/>
    <xf numFmtId="0" fontId="24" fillId="6" borderId="1" xfId="0" applyFont="1" applyFill="1" applyBorder="1" applyAlignment="1">
      <alignment textRotation="90"/>
    </xf>
    <xf numFmtId="2" fontId="24" fillId="7" borderId="2" xfId="0" applyNumberFormat="1" applyFont="1" applyFill="1" applyBorder="1" applyAlignment="1">
      <alignment textRotation="90"/>
    </xf>
    <xf numFmtId="2" fontId="19" fillId="6" borderId="2" xfId="0" applyNumberFormat="1" applyFont="1" applyFill="1" applyBorder="1" applyAlignment="1">
      <alignment horizontal="center"/>
    </xf>
    <xf numFmtId="2" fontId="19" fillId="0" borderId="2" xfId="0" applyNumberFormat="1" applyFont="1" applyFill="1" applyBorder="1" applyAlignment="1">
      <alignment horizontal="center"/>
    </xf>
    <xf numFmtId="2" fontId="19" fillId="7" borderId="2" xfId="0" applyNumberFormat="1" applyFont="1" applyFill="1" applyBorder="1" applyAlignment="1">
      <alignment horizontal="center"/>
    </xf>
    <xf numFmtId="2" fontId="25" fillId="0" borderId="0" xfId="0" applyNumberFormat="1" applyFont="1" applyFill="1" applyBorder="1"/>
    <xf numFmtId="2" fontId="24" fillId="0" borderId="0" xfId="0" applyNumberFormat="1" applyFont="1" applyFill="1" applyBorder="1"/>
    <xf numFmtId="0" fontId="19" fillId="6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2" xfId="0" applyNumberFormat="1" applyFont="1" applyFill="1" applyBorder="1" applyAlignment="1">
      <alignment horizontal="center"/>
    </xf>
    <xf numFmtId="0" fontId="23" fillId="6" borderId="2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19" fillId="6" borderId="2" xfId="0" applyNumberFormat="1" applyFont="1" applyFill="1" applyBorder="1" applyAlignment="1">
      <alignment horizontal="center"/>
    </xf>
    <xf numFmtId="0" fontId="19" fillId="6" borderId="2" xfId="0" applyFont="1" applyFill="1" applyBorder="1" applyAlignment="1">
      <alignment horizontal="left"/>
    </xf>
    <xf numFmtId="0" fontId="23" fillId="0" borderId="2" xfId="0" applyFont="1" applyFill="1" applyBorder="1" applyAlignment="1">
      <alignment horizontal="left"/>
    </xf>
    <xf numFmtId="0" fontId="19" fillId="0" borderId="2" xfId="0" applyFont="1" applyFill="1" applyBorder="1" applyAlignment="1">
      <alignment horizontal="left"/>
    </xf>
    <xf numFmtId="0" fontId="23" fillId="6" borderId="2" xfId="0" applyFont="1" applyFill="1" applyBorder="1" applyAlignment="1">
      <alignment horizontal="left"/>
    </xf>
    <xf numFmtId="0" fontId="19" fillId="0" borderId="2" xfId="0" applyNumberFormat="1" applyFont="1" applyFill="1" applyBorder="1" applyAlignment="1">
      <alignment horizontal="left"/>
    </xf>
    <xf numFmtId="0" fontId="19" fillId="0" borderId="0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9" fillId="7" borderId="2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0" fontId="23" fillId="8" borderId="2" xfId="0" applyFont="1" applyFill="1" applyBorder="1" applyAlignment="1">
      <alignment horizontal="left" textRotation="90"/>
    </xf>
    <xf numFmtId="0" fontId="19" fillId="8" borderId="2" xfId="0" applyFont="1" applyFill="1" applyBorder="1" applyAlignment="1">
      <alignment horizontal="left"/>
    </xf>
    <xf numFmtId="2" fontId="25" fillId="0" borderId="0" xfId="0" applyNumberFormat="1" applyFont="1" applyFill="1"/>
    <xf numFmtId="164" fontId="25" fillId="0" borderId="0" xfId="0" applyNumberFormat="1" applyFont="1" applyFill="1"/>
    <xf numFmtId="0" fontId="31" fillId="0" borderId="0" xfId="0" applyFont="1" applyFill="1"/>
    <xf numFmtId="0" fontId="18" fillId="0" borderId="0" xfId="0" applyFont="1" applyFill="1"/>
    <xf numFmtId="2" fontId="31" fillId="0" borderId="0" xfId="0" applyNumberFormat="1" applyFont="1" applyFill="1"/>
    <xf numFmtId="2" fontId="18" fillId="0" borderId="0" xfId="0" applyNumberFormat="1" applyFont="1" applyFill="1"/>
    <xf numFmtId="2" fontId="18" fillId="0" borderId="0" xfId="0" applyNumberFormat="1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24" fillId="0" borderId="0" xfId="0" applyFont="1" applyFill="1"/>
    <xf numFmtId="2" fontId="24" fillId="0" borderId="0" xfId="0" applyNumberFormat="1" applyFont="1" applyFill="1"/>
    <xf numFmtId="164" fontId="18" fillId="0" borderId="0" xfId="0" applyNumberFormat="1" applyFont="1" applyFill="1"/>
    <xf numFmtId="0" fontId="32" fillId="0" borderId="0" xfId="0" applyFont="1" applyFill="1"/>
    <xf numFmtId="0" fontId="25" fillId="9" borderId="2" xfId="0" applyFont="1" applyFill="1" applyBorder="1"/>
    <xf numFmtId="2" fontId="19" fillId="9" borderId="2" xfId="0" applyNumberFormat="1" applyFont="1" applyFill="1" applyBorder="1" applyAlignment="1">
      <alignment horizontal="center"/>
    </xf>
    <xf numFmtId="0" fontId="19" fillId="9" borderId="0" xfId="0" applyFont="1" applyFill="1"/>
    <xf numFmtId="2" fontId="19" fillId="9" borderId="2" xfId="0" quotePrefix="1" applyNumberFormat="1" applyFont="1" applyFill="1" applyBorder="1" applyAlignment="1">
      <alignment horizontal="center"/>
    </xf>
    <xf numFmtId="2" fontId="19" fillId="8" borderId="2" xfId="0" applyNumberFormat="1" applyFont="1" applyFill="1" applyBorder="1" applyAlignment="1">
      <alignment horizontal="left"/>
    </xf>
    <xf numFmtId="2" fontId="33" fillId="9" borderId="2" xfId="0" applyNumberFormat="1" applyFont="1" applyFill="1" applyBorder="1" applyAlignment="1">
      <alignment horizontal="center"/>
    </xf>
    <xf numFmtId="2" fontId="33" fillId="0" borderId="2" xfId="0" applyNumberFormat="1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23" fillId="0" borderId="4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W94"/>
  <sheetViews>
    <sheetView tabSelected="1" topLeftCell="E1" workbookViewId="0">
      <selection activeCell="AA9" sqref="AA9"/>
    </sheetView>
  </sheetViews>
  <sheetFormatPr baseColWidth="10" defaultRowHeight="12.75"/>
  <cols>
    <col min="1" max="1" width="2.85546875" style="88" customWidth="1"/>
    <col min="2" max="2" width="10.28515625" style="88" customWidth="1"/>
    <col min="3" max="3" width="10.7109375" style="88" customWidth="1"/>
    <col min="4" max="4" width="7.140625" style="86" customWidth="1"/>
    <col min="5" max="6" width="4.85546875" style="68" customWidth="1"/>
    <col min="7" max="7" width="4.5703125" style="68" customWidth="1"/>
    <col min="8" max="8" width="4.5703125" style="68" hidden="1" customWidth="1"/>
    <col min="9" max="9" width="4.5703125" style="68" customWidth="1"/>
    <col min="10" max="10" width="4.5703125" style="68" hidden="1" customWidth="1"/>
    <col min="11" max="11" width="4.5703125" style="68" customWidth="1"/>
    <col min="12" max="12" width="4.5703125" style="68" hidden="1" customWidth="1"/>
    <col min="13" max="13" width="5.85546875" style="68" customWidth="1"/>
    <col min="14" max="15" width="4.5703125" style="68" customWidth="1"/>
    <col min="16" max="16" width="4.5703125" style="68" hidden="1" customWidth="1"/>
    <col min="17" max="17" width="4.5703125" style="68" customWidth="1"/>
    <col min="18" max="18" width="4.5703125" style="68" hidden="1" customWidth="1"/>
    <col min="19" max="19" width="4.5703125" style="68" customWidth="1"/>
    <col min="20" max="20" width="4.5703125" style="68" hidden="1" customWidth="1"/>
    <col min="21" max="21" width="4.5703125" style="68" customWidth="1"/>
    <col min="22" max="22" width="4.5703125" style="68" hidden="1" customWidth="1"/>
    <col min="23" max="23" width="4.28515625" style="68" customWidth="1"/>
    <col min="24" max="24" width="4.5703125" style="68" hidden="1" customWidth="1"/>
    <col min="25" max="25" width="5.85546875" style="68" customWidth="1"/>
    <col min="26" max="27" width="4.5703125" style="68" customWidth="1"/>
    <col min="28" max="28" width="4.5703125" style="68" hidden="1" customWidth="1"/>
    <col min="29" max="29" width="4.5703125" style="68" customWidth="1"/>
    <col min="30" max="30" width="4.5703125" style="68" hidden="1" customWidth="1"/>
    <col min="31" max="31" width="4.5703125" style="68" customWidth="1"/>
    <col min="32" max="32" width="4.5703125" style="68" hidden="1" customWidth="1"/>
    <col min="33" max="33" width="4.5703125" style="68" customWidth="1"/>
    <col min="34" max="34" width="4.5703125" style="68" hidden="1" customWidth="1"/>
    <col min="35" max="35" width="4.5703125" style="68" customWidth="1"/>
    <col min="36" max="36" width="4.5703125" style="68" hidden="1" customWidth="1"/>
    <col min="37" max="37" width="5.7109375" style="68" customWidth="1"/>
    <col min="38" max="38" width="5" style="68" customWidth="1"/>
    <col min="39" max="41" width="4.5703125" style="68" customWidth="1"/>
    <col min="42" max="42" width="4.5703125" style="68" hidden="1" customWidth="1"/>
    <col min="43" max="43" width="4.5703125" style="68" customWidth="1"/>
    <col min="44" max="44" width="4.5703125" style="68" hidden="1" customWidth="1"/>
    <col min="45" max="45" width="4.5703125" style="68" customWidth="1"/>
    <col min="46" max="46" width="4.5703125" style="68" hidden="1" customWidth="1"/>
    <col min="47" max="47" width="4.5703125" style="68" customWidth="1"/>
    <col min="48" max="48" width="4.5703125" style="68" hidden="1" customWidth="1"/>
    <col min="49" max="49" width="4.5703125" style="68" customWidth="1"/>
    <col min="50" max="50" width="4.5703125" style="68" hidden="1" customWidth="1"/>
    <col min="51" max="51" width="4.5703125" style="68" customWidth="1"/>
    <col min="52" max="52" width="4.5703125" style="68" hidden="1" customWidth="1"/>
    <col min="53" max="53" width="4.5703125" style="68" customWidth="1"/>
    <col min="54" max="54" width="4.5703125" style="68" hidden="1" customWidth="1"/>
    <col min="55" max="55" width="4.5703125" style="68" customWidth="1"/>
    <col min="56" max="56" width="4.5703125" style="68" hidden="1" customWidth="1"/>
    <col min="57" max="57" width="4.5703125" style="68" customWidth="1"/>
    <col min="58" max="58" width="4.5703125" style="68" hidden="1" customWidth="1"/>
    <col min="59" max="59" width="4.5703125" style="68" customWidth="1"/>
    <col min="60" max="60" width="4.28515625" style="68" customWidth="1"/>
    <col min="61" max="61" width="4.5703125" style="68" customWidth="1"/>
    <col min="62" max="62" width="4.5703125" style="68" hidden="1" customWidth="1"/>
    <col min="63" max="63" width="4.5703125" style="68" customWidth="1"/>
    <col min="64" max="64" width="4.5703125" style="68" hidden="1" customWidth="1"/>
    <col min="65" max="65" width="4.5703125" style="68" customWidth="1"/>
    <col min="66" max="66" width="4.5703125" style="68" hidden="1" customWidth="1"/>
    <col min="67" max="67" width="4.5703125" style="68" customWidth="1"/>
    <col min="68" max="68" width="4.5703125" style="68" hidden="1" customWidth="1"/>
    <col min="69" max="69" width="4.5703125" style="68" customWidth="1"/>
    <col min="70" max="70" width="4.5703125" style="68" hidden="1" customWidth="1"/>
    <col min="71" max="71" width="5.140625" style="68" customWidth="1"/>
    <col min="72" max="72" width="5.28515625" style="68" customWidth="1"/>
    <col min="73" max="73" width="6.28515625" style="86" customWidth="1"/>
    <col min="74" max="74" width="6.7109375" style="86" customWidth="1"/>
    <col min="75" max="75" width="7" style="86" customWidth="1"/>
    <col min="76" max="16384" width="11.42578125" style="88"/>
  </cols>
  <sheetData>
    <row r="1" spans="1:75" s="149" customFormat="1" ht="18.75">
      <c r="A1" s="77" t="s">
        <v>141</v>
      </c>
      <c r="B1" s="87"/>
      <c r="C1" s="77"/>
      <c r="D1" s="77"/>
      <c r="E1" s="87"/>
      <c r="F1" s="87"/>
      <c r="G1" s="87"/>
      <c r="H1" s="87"/>
      <c r="I1" s="147"/>
      <c r="J1" s="147"/>
      <c r="K1" s="87"/>
      <c r="L1" s="87"/>
      <c r="M1" s="87"/>
      <c r="N1" s="87"/>
      <c r="O1" s="87"/>
      <c r="P1" s="87"/>
      <c r="Q1" s="87"/>
      <c r="R1" s="147"/>
      <c r="S1" s="87"/>
      <c r="T1" s="87"/>
      <c r="U1" s="148"/>
      <c r="V1" s="87"/>
      <c r="W1" s="147"/>
      <c r="X1" s="147"/>
      <c r="Y1" s="87"/>
      <c r="Z1" s="87"/>
      <c r="AA1" s="87"/>
      <c r="AB1" s="87"/>
      <c r="AC1" s="87"/>
      <c r="AD1" s="87"/>
      <c r="AQ1" s="151"/>
      <c r="BM1" s="150" t="s">
        <v>186</v>
      </c>
    </row>
    <row r="2" spans="1:75" s="149" customFormat="1" ht="18.75">
      <c r="A2" s="77" t="s">
        <v>142</v>
      </c>
      <c r="B2" s="87"/>
      <c r="C2" s="77"/>
      <c r="D2" s="77"/>
      <c r="E2" s="87"/>
      <c r="F2" s="87"/>
      <c r="G2" s="87"/>
      <c r="H2" s="87"/>
      <c r="I2" s="147"/>
      <c r="J2" s="147"/>
      <c r="K2" s="87"/>
      <c r="L2" s="87"/>
      <c r="M2" s="87"/>
      <c r="AA2" s="87"/>
      <c r="AB2" s="87"/>
      <c r="AC2" s="77"/>
      <c r="AD2" s="77"/>
      <c r="AF2" s="150"/>
      <c r="AG2" s="152"/>
      <c r="AH2" s="150"/>
      <c r="AI2" s="150"/>
      <c r="AJ2" s="150"/>
      <c r="AK2" s="87"/>
      <c r="AL2" s="147"/>
      <c r="AM2" s="87"/>
      <c r="AN2" s="87"/>
      <c r="AO2" s="151"/>
      <c r="AQ2" s="151"/>
    </row>
    <row r="3" spans="1:75" s="149" customFormat="1" ht="16.5">
      <c r="A3" s="77" t="s">
        <v>182</v>
      </c>
      <c r="B3" s="87"/>
      <c r="C3" s="77"/>
      <c r="D3" s="77"/>
      <c r="E3" s="87"/>
      <c r="F3" s="87"/>
      <c r="G3" s="87"/>
      <c r="H3" s="87"/>
      <c r="I3" s="147"/>
      <c r="J3" s="14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147"/>
      <c r="X3" s="147"/>
      <c r="Y3" s="87"/>
      <c r="Z3" s="87"/>
      <c r="AA3" s="87"/>
      <c r="AB3" s="87"/>
      <c r="AC3" s="77"/>
      <c r="AD3" s="77"/>
      <c r="AQ3" s="151"/>
    </row>
    <row r="4" spans="1:75" s="149" customFormat="1" ht="16.5">
      <c r="A4" s="77"/>
      <c r="B4" s="87"/>
      <c r="C4" s="77"/>
      <c r="D4" s="77"/>
      <c r="E4" s="87"/>
      <c r="F4" s="87"/>
      <c r="G4" s="87"/>
      <c r="H4" s="87"/>
      <c r="I4" s="147"/>
      <c r="J4" s="14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147"/>
      <c r="X4" s="147"/>
      <c r="Y4" s="87"/>
      <c r="Z4" s="87"/>
      <c r="AA4" s="87"/>
      <c r="AB4" s="87"/>
      <c r="AC4" s="77"/>
      <c r="AD4" s="77"/>
      <c r="AQ4" s="151"/>
    </row>
    <row r="5" spans="1:75" s="149" customFormat="1" ht="16.5">
      <c r="A5" s="77"/>
      <c r="B5" s="87"/>
      <c r="C5" s="77"/>
      <c r="D5" s="77"/>
      <c r="E5" s="87"/>
      <c r="F5" s="87"/>
      <c r="G5" s="87"/>
      <c r="H5" s="87"/>
      <c r="I5" s="147"/>
      <c r="J5" s="14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147"/>
      <c r="X5" s="147"/>
      <c r="Y5" s="87"/>
      <c r="Z5" s="87"/>
      <c r="AA5" s="87"/>
      <c r="AB5" s="87"/>
      <c r="AC5" s="77"/>
      <c r="AD5" s="77"/>
      <c r="AQ5" s="151"/>
    </row>
    <row r="6" spans="1:75" s="149" customFormat="1" ht="25.5">
      <c r="A6" s="73"/>
      <c r="B6" s="73"/>
      <c r="C6" s="73"/>
      <c r="J6" s="73"/>
      <c r="K6" s="150"/>
      <c r="L6" s="150"/>
      <c r="M6" s="150"/>
      <c r="O6" s="74"/>
      <c r="P6" s="74"/>
      <c r="Q6" s="153"/>
      <c r="R6" s="74"/>
      <c r="S6" s="73"/>
      <c r="T6" s="73"/>
      <c r="V6" s="73"/>
      <c r="W6" s="73"/>
      <c r="X6" s="73"/>
      <c r="Y6" s="73"/>
      <c r="Z6" s="73"/>
      <c r="AA6" s="73"/>
      <c r="AB6" s="73"/>
      <c r="AC6" s="73"/>
      <c r="AD6" s="73"/>
      <c r="AG6" s="154" t="s">
        <v>183</v>
      </c>
      <c r="AQ6" s="151"/>
    </row>
    <row r="7" spans="1:75" s="149" customFormat="1" ht="20.25">
      <c r="A7" s="77"/>
      <c r="B7" s="87"/>
      <c r="C7" s="77"/>
      <c r="J7" s="77"/>
      <c r="N7" s="150"/>
      <c r="O7" s="150"/>
      <c r="P7" s="155"/>
      <c r="Q7" s="156"/>
      <c r="R7" s="87"/>
      <c r="T7" s="87"/>
      <c r="U7" s="87"/>
      <c r="V7" s="87"/>
      <c r="X7" s="87"/>
      <c r="Y7" s="157"/>
      <c r="Z7" s="157"/>
      <c r="AA7" s="150"/>
      <c r="AB7" s="87"/>
      <c r="AC7" s="147"/>
      <c r="AD7" s="77"/>
      <c r="AE7" s="73" t="s">
        <v>184</v>
      </c>
      <c r="AQ7" s="151"/>
      <c r="BM7" s="158" t="s">
        <v>155</v>
      </c>
    </row>
    <row r="8" spans="1:75" s="149" customFormat="1" ht="20.25">
      <c r="A8" s="77"/>
      <c r="B8" s="87"/>
      <c r="C8" s="77"/>
      <c r="J8" s="77"/>
      <c r="N8" s="150"/>
      <c r="O8" s="150"/>
      <c r="P8" s="155"/>
      <c r="Q8" s="156"/>
      <c r="R8" s="87"/>
      <c r="T8" s="87"/>
      <c r="U8" s="87"/>
      <c r="V8" s="87"/>
      <c r="X8" s="87"/>
      <c r="Y8" s="157"/>
      <c r="Z8" s="157"/>
      <c r="AA8" s="150"/>
      <c r="AB8" s="87"/>
      <c r="AC8" s="147"/>
      <c r="AD8" s="77"/>
      <c r="AE8" s="73"/>
      <c r="AQ8" s="151"/>
      <c r="BM8" s="158"/>
    </row>
    <row r="9" spans="1:75" s="149" customFormat="1" ht="20.25">
      <c r="A9" s="77"/>
      <c r="B9" s="87"/>
      <c r="C9" s="77"/>
      <c r="J9" s="77"/>
      <c r="N9" s="150"/>
      <c r="O9" s="150"/>
      <c r="P9" s="155"/>
      <c r="Q9" s="156"/>
      <c r="R9" s="87"/>
      <c r="T9" s="87"/>
      <c r="U9" s="87"/>
      <c r="V9" s="87"/>
      <c r="X9" s="87"/>
      <c r="Y9" s="157"/>
      <c r="Z9" s="157"/>
      <c r="AA9" s="150"/>
      <c r="AB9" s="87"/>
      <c r="AC9" s="147"/>
      <c r="AD9" s="77"/>
      <c r="AE9" s="73"/>
      <c r="AQ9" s="151"/>
      <c r="BM9" s="158"/>
    </row>
    <row r="10" spans="1:75" s="77" customFormat="1" ht="15.75">
      <c r="A10" s="78" t="s">
        <v>143</v>
      </c>
      <c r="B10" s="79"/>
      <c r="C10" s="68"/>
      <c r="D10" s="68"/>
      <c r="E10" s="68"/>
      <c r="F10" s="68"/>
      <c r="G10" s="68"/>
      <c r="H10" s="68"/>
      <c r="I10" s="68"/>
      <c r="J10" s="68"/>
      <c r="K10" s="69"/>
      <c r="L10" s="69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9"/>
      <c r="Z10" s="69"/>
      <c r="AA10" s="80"/>
      <c r="AB10" s="80"/>
      <c r="AC10" s="81"/>
      <c r="AD10" s="81"/>
      <c r="AE10" s="68"/>
      <c r="AF10" s="68"/>
      <c r="AG10" s="68"/>
      <c r="AH10" s="68"/>
      <c r="AI10" s="69"/>
      <c r="AJ10" s="69"/>
      <c r="AK10" s="80"/>
      <c r="AL10" s="80"/>
      <c r="AM10" s="68"/>
      <c r="AN10" s="68"/>
      <c r="AO10" s="69"/>
      <c r="AP10" s="69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9"/>
      <c r="BD10" s="69"/>
      <c r="BE10" s="68"/>
      <c r="BF10" s="68"/>
      <c r="BG10" s="68"/>
      <c r="BH10" s="68"/>
      <c r="BI10" s="81"/>
      <c r="BJ10" s="81"/>
      <c r="BK10" s="69"/>
      <c r="BL10" s="69"/>
      <c r="BM10" s="68"/>
      <c r="BN10" s="68"/>
      <c r="BO10" s="69"/>
      <c r="BP10" s="69"/>
      <c r="BQ10" s="69"/>
      <c r="BR10" s="69"/>
      <c r="BS10" s="69"/>
      <c r="BT10" s="69"/>
    </row>
    <row r="11" spans="1:75" s="77" customFormat="1" ht="15.75">
      <c r="A11" s="168" t="s">
        <v>164</v>
      </c>
      <c r="B11" s="169"/>
      <c r="C11" s="169"/>
      <c r="D11" s="170"/>
      <c r="E11" s="130">
        <v>12</v>
      </c>
      <c r="F11" s="130"/>
      <c r="G11" s="131">
        <v>4</v>
      </c>
      <c r="H11" s="131"/>
      <c r="I11" s="131">
        <v>4</v>
      </c>
      <c r="J11" s="131"/>
      <c r="K11" s="132">
        <v>4</v>
      </c>
      <c r="L11" s="132"/>
      <c r="M11" s="130">
        <v>10</v>
      </c>
      <c r="N11" s="130"/>
      <c r="O11" s="131">
        <v>2</v>
      </c>
      <c r="P11" s="131"/>
      <c r="Q11" s="131">
        <v>2</v>
      </c>
      <c r="R11" s="131"/>
      <c r="S11" s="131">
        <v>2</v>
      </c>
      <c r="T11" s="131"/>
      <c r="U11" s="131">
        <v>2</v>
      </c>
      <c r="V11" s="131"/>
      <c r="W11" s="131">
        <v>2</v>
      </c>
      <c r="X11" s="131"/>
      <c r="Y11" s="135">
        <v>8</v>
      </c>
      <c r="Z11" s="135"/>
      <c r="AA11" s="132">
        <v>1</v>
      </c>
      <c r="AB11" s="132"/>
      <c r="AC11" s="132">
        <v>1</v>
      </c>
      <c r="AD11" s="132"/>
      <c r="AE11" s="132">
        <v>2</v>
      </c>
      <c r="AF11" s="132"/>
      <c r="AG11" s="132">
        <v>2</v>
      </c>
      <c r="AH11" s="132"/>
      <c r="AI11" s="132">
        <v>2</v>
      </c>
      <c r="AJ11" s="141"/>
      <c r="AK11" s="80"/>
      <c r="AL11" s="80"/>
      <c r="AM11" s="136">
        <v>14</v>
      </c>
      <c r="AN11" s="136"/>
      <c r="AO11" s="137">
        <v>4</v>
      </c>
      <c r="AP11" s="137"/>
      <c r="AQ11" s="137">
        <v>4</v>
      </c>
      <c r="AR11" s="137"/>
      <c r="AS11" s="137">
        <v>2</v>
      </c>
      <c r="AT11" s="137"/>
      <c r="AU11" s="137">
        <v>3</v>
      </c>
      <c r="AV11" s="137"/>
      <c r="AW11" s="137">
        <v>1</v>
      </c>
      <c r="AX11" s="137"/>
      <c r="AY11" s="136">
        <v>9</v>
      </c>
      <c r="AZ11" s="136"/>
      <c r="BA11" s="138">
        <v>3</v>
      </c>
      <c r="BB11" s="138"/>
      <c r="BC11" s="140">
        <v>3</v>
      </c>
      <c r="BD11" s="140"/>
      <c r="BE11" s="138">
        <v>3</v>
      </c>
      <c r="BF11" s="138"/>
      <c r="BG11" s="136">
        <v>7</v>
      </c>
      <c r="BH11" s="136"/>
      <c r="BI11" s="137">
        <v>1</v>
      </c>
      <c r="BJ11" s="137"/>
      <c r="BK11" s="137">
        <v>1</v>
      </c>
      <c r="BL11" s="137"/>
      <c r="BM11" s="137">
        <v>1</v>
      </c>
      <c r="BN11" s="137"/>
      <c r="BO11" s="137">
        <v>2</v>
      </c>
      <c r="BP11" s="137"/>
      <c r="BQ11" s="137">
        <v>2</v>
      </c>
      <c r="BR11" s="144"/>
      <c r="BS11" s="69"/>
      <c r="BT11" s="69"/>
    </row>
    <row r="12" spans="1:75" s="84" customFormat="1" ht="13.5">
      <c r="A12" s="166" t="s">
        <v>144</v>
      </c>
      <c r="B12" s="167"/>
      <c r="C12" s="167"/>
      <c r="D12" s="167"/>
      <c r="E12" s="133">
        <v>12</v>
      </c>
      <c r="F12" s="133"/>
      <c r="G12" s="134">
        <v>4</v>
      </c>
      <c r="H12" s="134"/>
      <c r="I12" s="134">
        <v>4</v>
      </c>
      <c r="J12" s="134"/>
      <c r="K12" s="134">
        <v>4</v>
      </c>
      <c r="L12" s="134"/>
      <c r="M12" s="133">
        <v>10</v>
      </c>
      <c r="N12" s="133"/>
      <c r="O12" s="134">
        <v>2</v>
      </c>
      <c r="P12" s="134"/>
      <c r="Q12" s="134">
        <v>2</v>
      </c>
      <c r="R12" s="134"/>
      <c r="S12" s="134">
        <v>2</v>
      </c>
      <c r="T12" s="134"/>
      <c r="U12" s="134">
        <v>2</v>
      </c>
      <c r="V12" s="134"/>
      <c r="W12" s="134">
        <v>2</v>
      </c>
      <c r="X12" s="134"/>
      <c r="Y12" s="133">
        <v>8</v>
      </c>
      <c r="Z12" s="133"/>
      <c r="AA12" s="134">
        <v>1</v>
      </c>
      <c r="AB12" s="134"/>
      <c r="AC12" s="134">
        <v>1</v>
      </c>
      <c r="AD12" s="134"/>
      <c r="AE12" s="134">
        <v>2</v>
      </c>
      <c r="AF12" s="134"/>
      <c r="AG12" s="134">
        <v>2</v>
      </c>
      <c r="AH12" s="134"/>
      <c r="AI12" s="134">
        <v>2</v>
      </c>
      <c r="AJ12" s="142"/>
      <c r="AK12" s="129"/>
      <c r="AL12" s="129"/>
      <c r="AM12" s="139">
        <v>14</v>
      </c>
      <c r="AN12" s="139"/>
      <c r="AO12" s="137">
        <v>4</v>
      </c>
      <c r="AP12" s="137"/>
      <c r="AQ12" s="137">
        <v>4</v>
      </c>
      <c r="AR12" s="137"/>
      <c r="AS12" s="137">
        <v>2</v>
      </c>
      <c r="AT12" s="137"/>
      <c r="AU12" s="137">
        <v>3</v>
      </c>
      <c r="AV12" s="137"/>
      <c r="AW12" s="137">
        <v>1</v>
      </c>
      <c r="AX12" s="137"/>
      <c r="AY12" s="139">
        <v>9</v>
      </c>
      <c r="AZ12" s="139"/>
      <c r="BA12" s="137">
        <v>3</v>
      </c>
      <c r="BB12" s="137"/>
      <c r="BC12" s="137">
        <v>3</v>
      </c>
      <c r="BD12" s="137"/>
      <c r="BE12" s="137">
        <v>3</v>
      </c>
      <c r="BF12" s="137"/>
      <c r="BG12" s="139">
        <v>7</v>
      </c>
      <c r="BH12" s="139"/>
      <c r="BI12" s="137">
        <v>1</v>
      </c>
      <c r="BJ12" s="137"/>
      <c r="BK12" s="137">
        <v>1</v>
      </c>
      <c r="BL12" s="137"/>
      <c r="BM12" s="137">
        <v>1</v>
      </c>
      <c r="BN12" s="137"/>
      <c r="BO12" s="137">
        <v>2</v>
      </c>
      <c r="BP12" s="137"/>
      <c r="BQ12" s="137">
        <v>2</v>
      </c>
      <c r="BR12" s="144"/>
      <c r="BS12" s="128"/>
      <c r="BT12" s="128"/>
      <c r="BU12" s="77"/>
      <c r="BV12" s="77"/>
      <c r="BW12" s="77"/>
    </row>
    <row r="13" spans="1:75" s="118" customFormat="1" ht="63.75" customHeight="1">
      <c r="A13" s="117" t="s">
        <v>145</v>
      </c>
      <c r="B13" s="117" t="s">
        <v>146</v>
      </c>
      <c r="C13" s="117" t="s">
        <v>0</v>
      </c>
      <c r="D13" s="120" t="s">
        <v>1</v>
      </c>
      <c r="E13" s="123" t="s">
        <v>2</v>
      </c>
      <c r="F13" s="123" t="s">
        <v>165</v>
      </c>
      <c r="G13" s="121" t="s">
        <v>3</v>
      </c>
      <c r="H13" s="121" t="s">
        <v>166</v>
      </c>
      <c r="I13" s="121" t="s">
        <v>4</v>
      </c>
      <c r="J13" s="121" t="s">
        <v>167</v>
      </c>
      <c r="K13" s="121" t="s">
        <v>5</v>
      </c>
      <c r="L13" s="121" t="s">
        <v>168</v>
      </c>
      <c r="M13" s="123" t="s">
        <v>6</v>
      </c>
      <c r="N13" s="123" t="s">
        <v>169</v>
      </c>
      <c r="O13" s="121" t="s">
        <v>7</v>
      </c>
      <c r="P13" s="121" t="s">
        <v>170</v>
      </c>
      <c r="Q13" s="121" t="s">
        <v>8</v>
      </c>
      <c r="R13" s="121" t="s">
        <v>171</v>
      </c>
      <c r="S13" s="121" t="s">
        <v>9</v>
      </c>
      <c r="T13" s="121" t="s">
        <v>172</v>
      </c>
      <c r="U13" s="121" t="s">
        <v>10</v>
      </c>
      <c r="V13" s="121" t="s">
        <v>173</v>
      </c>
      <c r="W13" s="121" t="s">
        <v>11</v>
      </c>
      <c r="X13" s="121" t="s">
        <v>174</v>
      </c>
      <c r="Y13" s="123" t="s">
        <v>12</v>
      </c>
      <c r="Z13" s="123" t="s">
        <v>175</v>
      </c>
      <c r="AA13" s="121" t="s">
        <v>13</v>
      </c>
      <c r="AB13" s="121" t="s">
        <v>176</v>
      </c>
      <c r="AC13" s="121" t="s">
        <v>14</v>
      </c>
      <c r="AD13" s="121" t="s">
        <v>177</v>
      </c>
      <c r="AE13" s="121" t="s">
        <v>15</v>
      </c>
      <c r="AF13" s="121" t="s">
        <v>178</v>
      </c>
      <c r="AG13" s="121" t="s">
        <v>16</v>
      </c>
      <c r="AH13" s="121" t="s">
        <v>179</v>
      </c>
      <c r="AI13" s="121" t="s">
        <v>17</v>
      </c>
      <c r="AJ13" s="121" t="s">
        <v>180</v>
      </c>
      <c r="AK13" s="124" t="s">
        <v>147</v>
      </c>
      <c r="AL13" s="124" t="s">
        <v>160</v>
      </c>
      <c r="AM13" s="123" t="s">
        <v>18</v>
      </c>
      <c r="AN13" s="123" t="s">
        <v>18</v>
      </c>
      <c r="AO13" s="121" t="s">
        <v>19</v>
      </c>
      <c r="AP13" s="121" t="s">
        <v>19</v>
      </c>
      <c r="AQ13" s="121" t="s">
        <v>20</v>
      </c>
      <c r="AR13" s="121" t="s">
        <v>187</v>
      </c>
      <c r="AS13" s="121" t="s">
        <v>21</v>
      </c>
      <c r="AT13" s="121" t="s">
        <v>188</v>
      </c>
      <c r="AU13" s="121" t="s">
        <v>22</v>
      </c>
      <c r="AV13" s="121" t="s">
        <v>189</v>
      </c>
      <c r="AW13" s="121" t="s">
        <v>23</v>
      </c>
      <c r="AX13" s="121" t="s">
        <v>190</v>
      </c>
      <c r="AY13" s="123" t="s">
        <v>24</v>
      </c>
      <c r="AZ13" s="123" t="s">
        <v>24</v>
      </c>
      <c r="BA13" s="121" t="s">
        <v>25</v>
      </c>
      <c r="BB13" s="121" t="s">
        <v>191</v>
      </c>
      <c r="BC13" s="121" t="s">
        <v>26</v>
      </c>
      <c r="BD13" s="121" t="s">
        <v>192</v>
      </c>
      <c r="BE13" s="121" t="s">
        <v>27</v>
      </c>
      <c r="BF13" s="121" t="s">
        <v>193</v>
      </c>
      <c r="BG13" s="123" t="s">
        <v>28</v>
      </c>
      <c r="BH13" s="123" t="s">
        <v>28</v>
      </c>
      <c r="BI13" s="121" t="s">
        <v>29</v>
      </c>
      <c r="BJ13" s="121" t="s">
        <v>194</v>
      </c>
      <c r="BK13" s="121" t="s">
        <v>30</v>
      </c>
      <c r="BL13" s="121" t="s">
        <v>195</v>
      </c>
      <c r="BM13" s="121" t="s">
        <v>31</v>
      </c>
      <c r="BN13" s="121" t="s">
        <v>196</v>
      </c>
      <c r="BO13" s="121" t="s">
        <v>32</v>
      </c>
      <c r="BP13" s="121" t="s">
        <v>197</v>
      </c>
      <c r="BQ13" s="121" t="s">
        <v>33</v>
      </c>
      <c r="BR13" s="121" t="s">
        <v>198</v>
      </c>
      <c r="BS13" s="124" t="s">
        <v>148</v>
      </c>
      <c r="BT13" s="124" t="s">
        <v>161</v>
      </c>
      <c r="BU13" s="145" t="s">
        <v>162</v>
      </c>
      <c r="BV13" s="145" t="s">
        <v>163</v>
      </c>
      <c r="BW13" s="145" t="s">
        <v>181</v>
      </c>
    </row>
    <row r="14" spans="1:75" s="84" customFormat="1" ht="30" customHeight="1">
      <c r="A14" s="119">
        <v>1</v>
      </c>
      <c r="B14" s="119" t="s">
        <v>62</v>
      </c>
      <c r="C14" s="119" t="s">
        <v>60</v>
      </c>
      <c r="D14" s="122" t="s">
        <v>63</v>
      </c>
      <c r="E14" s="125">
        <f>((G14*4)+(I14*4)+(K14*4))/12</f>
        <v>10.89</v>
      </c>
      <c r="F14" s="135" t="str">
        <f>IF((E14&gt;=9.999),"12",(H14+J14+L14))</f>
        <v>12</v>
      </c>
      <c r="G14" s="126">
        <v>10.67</v>
      </c>
      <c r="H14" s="126" t="str">
        <f>IF((G14&gt;=9.999),"4","0")</f>
        <v>4</v>
      </c>
      <c r="I14" s="126">
        <v>14</v>
      </c>
      <c r="J14" s="126" t="str">
        <f>IF((I14&gt;=9.999),"4","0")</f>
        <v>4</v>
      </c>
      <c r="K14" s="126">
        <v>8</v>
      </c>
      <c r="L14" s="126" t="str">
        <f>IF((K14&gt;=9.999),"4","0")</f>
        <v>0</v>
      </c>
      <c r="M14" s="125">
        <f>((O14*2)+(Q14*2)+(S14*2)+(U14*2)+(W14*2))/10</f>
        <v>9.4</v>
      </c>
      <c r="N14" s="135">
        <f>IF((M14&gt;=9.999),"10",(P14+R14+T14+V14+X14))</f>
        <v>8</v>
      </c>
      <c r="O14" s="126">
        <v>11</v>
      </c>
      <c r="P14" s="126" t="str">
        <f>IF((O14&gt;=9.999),"2","0")</f>
        <v>2</v>
      </c>
      <c r="Q14" s="126">
        <v>0</v>
      </c>
      <c r="R14" s="126" t="str">
        <f>IF((Q14&gt;=9.999),"2","0")</f>
        <v>0</v>
      </c>
      <c r="S14" s="126">
        <v>11</v>
      </c>
      <c r="T14" s="126" t="str">
        <f>IF((S14&gt;=9.999),"2","0")</f>
        <v>2</v>
      </c>
      <c r="U14" s="126">
        <v>10</v>
      </c>
      <c r="V14" s="126" t="str">
        <f>IF((U14&gt;=9.999),"2","0")</f>
        <v>2</v>
      </c>
      <c r="W14" s="165">
        <v>15</v>
      </c>
      <c r="X14" s="126" t="str">
        <f>IF((W14&gt;=9.999),"2","0")</f>
        <v>2</v>
      </c>
      <c r="Y14" s="125">
        <f>((AA14*1)+(AC14*1)+(AE14*2)+(AG14*2)+(AI14*2))/8</f>
        <v>10.375</v>
      </c>
      <c r="Z14" s="135" t="str">
        <f>IF((Y14&gt;=9.999),"8",(AB14+AD14+AF14+AH14+AJ14))</f>
        <v>8</v>
      </c>
      <c r="AA14" s="126">
        <v>5</v>
      </c>
      <c r="AB14" s="126" t="str">
        <f>IF((AA14&gt;=9.999),"1","0")</f>
        <v>0</v>
      </c>
      <c r="AC14" s="126">
        <v>10</v>
      </c>
      <c r="AD14" s="126" t="str">
        <f>IF((AC14&gt;=9.999),"1","0")</f>
        <v>1</v>
      </c>
      <c r="AE14" s="126">
        <v>8</v>
      </c>
      <c r="AF14" s="126" t="str">
        <f>IF((AE14&gt;=9.999),"2","0")</f>
        <v>0</v>
      </c>
      <c r="AG14" s="126">
        <v>14</v>
      </c>
      <c r="AH14" s="126" t="str">
        <f>IF((AG14&gt;=9.999),"2","0")</f>
        <v>2</v>
      </c>
      <c r="AI14" s="126">
        <v>12</v>
      </c>
      <c r="AJ14" s="126" t="str">
        <f>IF((AI14&gt;=9.999),"2","0")</f>
        <v>2</v>
      </c>
      <c r="AK14" s="127">
        <f>((E14*12)+(M14*10)+(Y14*8))/30</f>
        <v>10.256</v>
      </c>
      <c r="AL14" s="143" t="str">
        <f>IF((AK14&gt;=9.999),"30",(F14+N14+Z14))</f>
        <v>30</v>
      </c>
      <c r="AM14" s="125">
        <f>((AO14*4)+(AQ14*4)+(AS14*2)+(AU14*3)+(AW14*1))/14</f>
        <v>9.5</v>
      </c>
      <c r="AN14" s="135">
        <f>IF((AM14&gt;=9.999),"14",(AP14+AR14+AT14+AV14+AX14))</f>
        <v>11</v>
      </c>
      <c r="AO14" s="126">
        <v>11</v>
      </c>
      <c r="AP14" s="126" t="str">
        <f>IF((AO14&gt;=9.999),"4","0")</f>
        <v>4</v>
      </c>
      <c r="AQ14" s="165">
        <v>10</v>
      </c>
      <c r="AR14" s="126" t="str">
        <f>IF((AQ14&gt;=9.999),"4","0")</f>
        <v>4</v>
      </c>
      <c r="AS14" s="126">
        <v>12</v>
      </c>
      <c r="AT14" s="126" t="str">
        <f>IF((AS14&gt;=9.999),"2","0")</f>
        <v>2</v>
      </c>
      <c r="AU14" s="126">
        <v>5</v>
      </c>
      <c r="AV14" s="126" t="str">
        <f>IF((AU14&gt;=9.999),"3","0")</f>
        <v>0</v>
      </c>
      <c r="AW14" s="126">
        <v>10</v>
      </c>
      <c r="AX14" s="126" t="str">
        <f>IF((AW14&gt;=9.999),"1","0")</f>
        <v>1</v>
      </c>
      <c r="AY14" s="125">
        <f>((BA14*3)+(BC14*3)+(BE14*3))/9</f>
        <v>10.166666666666666</v>
      </c>
      <c r="AZ14" s="135" t="str">
        <f>IF((AY14&gt;=9.999),"9",(BB14+BD14+BF14))</f>
        <v>9</v>
      </c>
      <c r="BA14" s="126">
        <v>10</v>
      </c>
      <c r="BB14" s="126" t="str">
        <f>IF((BA14&gt;=9.999),"3","0")</f>
        <v>3</v>
      </c>
      <c r="BC14" s="126">
        <v>10</v>
      </c>
      <c r="BD14" s="126" t="str">
        <f>IF((BC14&gt;=9.999),"3","0")</f>
        <v>3</v>
      </c>
      <c r="BE14" s="126">
        <v>10.5</v>
      </c>
      <c r="BF14" s="126" t="str">
        <f>IF((BE14&gt;=9.999),"3","0")</f>
        <v>3</v>
      </c>
      <c r="BG14" s="125">
        <f>((BI14*1)+(BK14*1)+(BM14*1)+(BO14*2)+(BQ14*2))/7</f>
        <v>12.857142857142858</v>
      </c>
      <c r="BH14" s="135" t="str">
        <f>IF((BG14&gt;=9.999),"7",(BJ14+BL14+BN14+BP14+BR14))</f>
        <v>7</v>
      </c>
      <c r="BI14" s="126">
        <v>10</v>
      </c>
      <c r="BJ14" s="126" t="str">
        <f>IF((BI14&gt;=9.999),"1","0")</f>
        <v>1</v>
      </c>
      <c r="BK14" s="126">
        <v>15</v>
      </c>
      <c r="BL14" s="126" t="str">
        <f>IF((BK14&gt;=9.999),"1","0")</f>
        <v>1</v>
      </c>
      <c r="BM14" s="126">
        <v>10</v>
      </c>
      <c r="BN14" s="126" t="str">
        <f>IF((BM14&gt;=9.999),"1","0")</f>
        <v>1</v>
      </c>
      <c r="BO14" s="126">
        <v>13.5</v>
      </c>
      <c r="BP14" s="126" t="str">
        <f>IF((BO14&gt;=9.999),"2","0")</f>
        <v>2</v>
      </c>
      <c r="BQ14" s="126">
        <v>14</v>
      </c>
      <c r="BR14" s="126" t="str">
        <f>IF((BQ14&gt;=9.999),"2","0")</f>
        <v>2</v>
      </c>
      <c r="BS14" s="127">
        <f>((AM14*14)+(AY14*9)+(BG14*7))/30</f>
        <v>10.483333333333333</v>
      </c>
      <c r="BT14" s="143" t="str">
        <f>IF((BS14&gt;=9.999),"30",(AN14+AV14+BH14))</f>
        <v>30</v>
      </c>
      <c r="BU14" s="163">
        <f>((E14*12)+(M14*10)+(Y14*8)+(AM14*14)+(AY14*9)+(BG14*7))/60</f>
        <v>10.369666666666667</v>
      </c>
      <c r="BV14" s="146" t="str">
        <f>IF((BU14&gt;=9.999),"60",(AL14+BT14))</f>
        <v>60</v>
      </c>
      <c r="BW14" s="146" t="str">
        <f>IF((BU14&gt;=9.999),"Admis","Ajourné")</f>
        <v>Admis</v>
      </c>
    </row>
    <row r="15" spans="1:75" s="84" customFormat="1" ht="30" customHeight="1">
      <c r="A15" s="119">
        <v>2</v>
      </c>
      <c r="B15" s="119" t="s">
        <v>117</v>
      </c>
      <c r="C15" s="119" t="s">
        <v>118</v>
      </c>
      <c r="D15" s="122" t="s">
        <v>119</v>
      </c>
      <c r="E15" s="125">
        <f t="shared" ref="E15:E19" si="0">((G15*4)+(I15*4)+(K15*4))/12</f>
        <v>3.3333333333333335</v>
      </c>
      <c r="F15" s="135">
        <f t="shared" ref="F15:F19" si="1">IF((E15&gt;=9.999),"12",(H15+J15+L15))</f>
        <v>4</v>
      </c>
      <c r="G15" s="126">
        <v>0</v>
      </c>
      <c r="H15" s="126" t="str">
        <f t="shared" ref="H15:H19" si="2">IF((G15&gt;=9.999),"4","0")</f>
        <v>0</v>
      </c>
      <c r="I15" s="126">
        <v>0</v>
      </c>
      <c r="J15" s="126" t="str">
        <f t="shared" ref="J15:J19" si="3">IF((I15&gt;=9.999),"4","0")</f>
        <v>0</v>
      </c>
      <c r="K15" s="126">
        <v>10</v>
      </c>
      <c r="L15" s="126" t="str">
        <f t="shared" ref="L15:L19" si="4">IF((K15&gt;=9.999),"4","0")</f>
        <v>4</v>
      </c>
      <c r="M15" s="125">
        <f t="shared" ref="M15:M19" si="5">((O15*2)+(Q15*2)+(S15*2)+(U15*2)+(W15*2))/10</f>
        <v>10.85</v>
      </c>
      <c r="N15" s="135" t="str">
        <f t="shared" ref="N15:N19" si="6">IF((M15&gt;=9.999),"10",(P15+R15+T15+V15+X15))</f>
        <v>10</v>
      </c>
      <c r="O15" s="126">
        <v>13.25</v>
      </c>
      <c r="P15" s="126" t="str">
        <f t="shared" ref="P15:P19" si="7">IF((O15&gt;=9.999),"2","0")</f>
        <v>2</v>
      </c>
      <c r="Q15" s="126">
        <v>6.5</v>
      </c>
      <c r="R15" s="126" t="str">
        <f t="shared" ref="R15:R19" si="8">IF((Q15&gt;=9.999),"2","0")</f>
        <v>0</v>
      </c>
      <c r="S15" s="126">
        <v>12</v>
      </c>
      <c r="T15" s="126" t="str">
        <f t="shared" ref="T15:T19" si="9">IF((S15&gt;=9.999),"2","0")</f>
        <v>2</v>
      </c>
      <c r="U15" s="126">
        <v>8.5</v>
      </c>
      <c r="V15" s="126" t="str">
        <f t="shared" ref="V15:V19" si="10">IF((U15&gt;=9.999),"2","0")</f>
        <v>0</v>
      </c>
      <c r="W15" s="126">
        <v>14</v>
      </c>
      <c r="X15" s="126" t="str">
        <f t="shared" ref="X15:X19" si="11">IF((W15&gt;=9.999),"2","0")</f>
        <v>2</v>
      </c>
      <c r="Y15" s="125">
        <f t="shared" ref="Y15:Y19" si="12">((AA15*1)+(AC15*1)+(AE15*2)+(AG15*2)+(AI15*2))/8</f>
        <v>10.8125</v>
      </c>
      <c r="Z15" s="135" t="str">
        <f t="shared" ref="Z15:Z19" si="13">IF((Y15&gt;=9.999),"8",(AB15+AD15+AF15+AH15+AJ15))</f>
        <v>8</v>
      </c>
      <c r="AA15" s="126">
        <v>8.5</v>
      </c>
      <c r="AB15" s="126" t="str">
        <f t="shared" ref="AB15:AB19" si="14">IF((AA15&gt;=9.999),"1","0")</f>
        <v>0</v>
      </c>
      <c r="AC15" s="126">
        <v>6</v>
      </c>
      <c r="AD15" s="126" t="str">
        <f t="shared" ref="AD15:AD19" si="15">IF((AC15&gt;=9.999),"1","0")</f>
        <v>0</v>
      </c>
      <c r="AE15" s="126">
        <v>11.5</v>
      </c>
      <c r="AF15" s="126" t="str">
        <f t="shared" ref="AF15:AF19" si="16">IF((AE15&gt;=9.999),"2","0")</f>
        <v>2</v>
      </c>
      <c r="AG15" s="126">
        <v>14</v>
      </c>
      <c r="AH15" s="126" t="str">
        <f t="shared" ref="AH15:AH19" si="17">IF((AG15&gt;=9.999),"2","0")</f>
        <v>2</v>
      </c>
      <c r="AI15" s="126">
        <v>10.5</v>
      </c>
      <c r="AJ15" s="126" t="str">
        <f t="shared" ref="AJ15:AJ19" si="18">IF((AI15&gt;=9.999),"2","0")</f>
        <v>2</v>
      </c>
      <c r="AK15" s="127">
        <f t="shared" ref="AK15:AK19" si="19">((E15*12)+(M15*10)+(Y15*8))/30</f>
        <v>7.833333333333333</v>
      </c>
      <c r="AL15" s="143">
        <f t="shared" ref="AL15:AL19" si="20">IF((AK15&gt;=9.999),"30",(F15+N15+Z15))</f>
        <v>22</v>
      </c>
      <c r="AM15" s="125">
        <f t="shared" ref="AM15:AM19" si="21">((AO15*4)+(AQ15*4)+(AS15*2)+(AU15*3)+(AW15*1))/14</f>
        <v>5.7142857142857144</v>
      </c>
      <c r="AN15" s="135">
        <f t="shared" ref="AN15:AN19" si="22">IF((AM15&gt;=9.999),"14",(AP15+AR15+AT15+AV15+AX15))</f>
        <v>8</v>
      </c>
      <c r="AO15" s="126">
        <v>10</v>
      </c>
      <c r="AP15" s="126" t="str">
        <f t="shared" ref="AP15:AP19" si="23">IF((AO15&gt;=9.999),"4","0")</f>
        <v>4</v>
      </c>
      <c r="AQ15" s="126">
        <v>0</v>
      </c>
      <c r="AR15" s="126" t="str">
        <f t="shared" ref="AR15" si="24">IF((AQ15&gt;=9.999),"4","0")</f>
        <v>0</v>
      </c>
      <c r="AS15" s="126">
        <v>0</v>
      </c>
      <c r="AT15" s="126" t="str">
        <f t="shared" ref="AT15:AT19" si="25">IF((AS15&gt;=9.999),"2","0")</f>
        <v>0</v>
      </c>
      <c r="AU15" s="126">
        <v>10</v>
      </c>
      <c r="AV15" s="126" t="str">
        <f t="shared" ref="AV15:AV19" si="26">IF((AU15&gt;=9.999),"3","0")</f>
        <v>3</v>
      </c>
      <c r="AW15" s="126">
        <v>10</v>
      </c>
      <c r="AX15" s="126" t="str">
        <f t="shared" ref="AX15:AX19" si="27">IF((AW15&gt;=9.999),"1","0")</f>
        <v>1</v>
      </c>
      <c r="AY15" s="125">
        <v>0</v>
      </c>
      <c r="AZ15" s="135">
        <f t="shared" ref="AZ15:AZ19" si="28">IF((AY15&gt;=9.999),"9",(BB15+BD15+BF15))</f>
        <v>0</v>
      </c>
      <c r="BA15" s="126">
        <v>0</v>
      </c>
      <c r="BB15" s="126" t="str">
        <f t="shared" ref="BB15:BB19" si="29">IF((BA15&gt;=9.999),"3","0")</f>
        <v>0</v>
      </c>
      <c r="BC15" s="126">
        <v>0</v>
      </c>
      <c r="BD15" s="126" t="str">
        <f t="shared" ref="BD15:BD19" si="30">IF((BC15&gt;=9.999),"3","0")</f>
        <v>0</v>
      </c>
      <c r="BE15" s="126">
        <v>0</v>
      </c>
      <c r="BF15" s="126" t="str">
        <f t="shared" ref="BF15:BF19" si="31">IF((BE15&gt;=9.999),"3","0")</f>
        <v>0</v>
      </c>
      <c r="BG15" s="125">
        <f t="shared" ref="BG15:BG19" si="32">((BI15*1)+(BK15*1)+(BM15*1)+(BO15*2)+(BQ15*2))/7</f>
        <v>11.071428571428571</v>
      </c>
      <c r="BH15" s="135" t="str">
        <f t="shared" ref="BH15:BH19" si="33">IF((BG15&gt;=9.999),"7",(BJ15+BL15+BN15+BP15+BR15))</f>
        <v>7</v>
      </c>
      <c r="BI15" s="126">
        <v>11</v>
      </c>
      <c r="BJ15" s="126" t="str">
        <f t="shared" ref="BJ15:BJ19" si="34">IF((BI15&gt;=9.999),"1","0")</f>
        <v>1</v>
      </c>
      <c r="BK15" s="126">
        <v>15</v>
      </c>
      <c r="BL15" s="126" t="str">
        <f t="shared" ref="BL15:BL19" si="35">IF((BK15&gt;=9.999),"1","0")</f>
        <v>1</v>
      </c>
      <c r="BM15" s="126">
        <v>10.5</v>
      </c>
      <c r="BN15" s="126" t="str">
        <f t="shared" ref="BN15:BN19" si="36">IF((BM15&gt;=9.999),"1","0")</f>
        <v>1</v>
      </c>
      <c r="BO15" s="126">
        <v>10</v>
      </c>
      <c r="BP15" s="126" t="str">
        <f t="shared" ref="BP15:BP19" si="37">IF((BO15&gt;=9.999),"2","0")</f>
        <v>2</v>
      </c>
      <c r="BQ15" s="126">
        <v>10.5</v>
      </c>
      <c r="BR15" s="126" t="str">
        <f t="shared" ref="BR15:BR19" si="38">IF((BQ15&gt;=9.999),"2","0")</f>
        <v>2</v>
      </c>
      <c r="BS15" s="127">
        <f t="shared" ref="BS15:BS19" si="39">((AM15*14)+(AY15*9)+(BG15*7))/30</f>
        <v>5.25</v>
      </c>
      <c r="BT15" s="143">
        <f t="shared" ref="BT15:BT19" si="40">IF((BS15&gt;=9.999),"30",(AN15+AV15+BH15))</f>
        <v>18</v>
      </c>
      <c r="BU15" s="163">
        <f t="shared" ref="BU15:BU19" si="41">((E15*12)+(M15*10)+(Y15*8)+(AM15*14)+(AY15*9)+(BG15*7))/60</f>
        <v>6.541666666666667</v>
      </c>
      <c r="BV15" s="146">
        <f t="shared" ref="BV15:BV19" si="42">IF((BU15&gt;=9.999),"60",(AL15+BT15))</f>
        <v>40</v>
      </c>
      <c r="BW15" s="146" t="str">
        <f t="shared" ref="BW15:BW19" si="43">IF((BU15&gt;=9.999),"Admis","Ajourné")</f>
        <v>Ajourné</v>
      </c>
    </row>
    <row r="16" spans="1:75" s="161" customFormat="1" ht="30" customHeight="1">
      <c r="A16" s="119">
        <v>3</v>
      </c>
      <c r="B16" s="159" t="s">
        <v>120</v>
      </c>
      <c r="C16" s="159" t="s">
        <v>121</v>
      </c>
      <c r="D16" s="159" t="s">
        <v>122</v>
      </c>
      <c r="E16" s="125">
        <f t="shared" si="0"/>
        <v>10.28</v>
      </c>
      <c r="F16" s="135" t="str">
        <f t="shared" si="1"/>
        <v>12</v>
      </c>
      <c r="G16" s="160">
        <v>7.17</v>
      </c>
      <c r="H16" s="126" t="str">
        <f t="shared" si="2"/>
        <v>0</v>
      </c>
      <c r="I16" s="160">
        <v>11.67</v>
      </c>
      <c r="J16" s="160" t="str">
        <f t="shared" si="3"/>
        <v>4</v>
      </c>
      <c r="K16" s="160">
        <v>12</v>
      </c>
      <c r="L16" s="160" t="str">
        <f t="shared" si="4"/>
        <v>4</v>
      </c>
      <c r="M16" s="125">
        <f t="shared" si="5"/>
        <v>11.4</v>
      </c>
      <c r="N16" s="125" t="str">
        <f t="shared" si="6"/>
        <v>10</v>
      </c>
      <c r="O16" s="160">
        <v>10</v>
      </c>
      <c r="P16" s="126" t="str">
        <f t="shared" si="7"/>
        <v>2</v>
      </c>
      <c r="Q16" s="160">
        <v>11</v>
      </c>
      <c r="R16" s="160" t="str">
        <f t="shared" si="8"/>
        <v>2</v>
      </c>
      <c r="S16" s="160">
        <v>11</v>
      </c>
      <c r="T16" s="160" t="str">
        <f t="shared" si="9"/>
        <v>2</v>
      </c>
      <c r="U16" s="160">
        <v>10</v>
      </c>
      <c r="V16" s="160" t="str">
        <f t="shared" si="10"/>
        <v>2</v>
      </c>
      <c r="W16" s="164">
        <v>15</v>
      </c>
      <c r="X16" s="160" t="str">
        <f t="shared" si="11"/>
        <v>2</v>
      </c>
      <c r="Y16" s="125">
        <f t="shared" si="12"/>
        <v>11.25</v>
      </c>
      <c r="Z16" s="125" t="str">
        <f t="shared" si="13"/>
        <v>8</v>
      </c>
      <c r="AA16" s="160">
        <v>12</v>
      </c>
      <c r="AB16" s="160" t="str">
        <f t="shared" si="14"/>
        <v>1</v>
      </c>
      <c r="AC16" s="160">
        <v>10</v>
      </c>
      <c r="AD16" s="160" t="str">
        <f t="shared" si="15"/>
        <v>1</v>
      </c>
      <c r="AE16" s="160">
        <v>10</v>
      </c>
      <c r="AF16" s="160" t="str">
        <f t="shared" si="16"/>
        <v>2</v>
      </c>
      <c r="AG16" s="160">
        <v>10</v>
      </c>
      <c r="AH16" s="160" t="str">
        <f t="shared" si="17"/>
        <v>2</v>
      </c>
      <c r="AI16" s="160">
        <v>14</v>
      </c>
      <c r="AJ16" s="160" t="str">
        <f t="shared" si="18"/>
        <v>2</v>
      </c>
      <c r="AK16" s="127">
        <f t="shared" si="19"/>
        <v>10.912000000000001</v>
      </c>
      <c r="AL16" s="127" t="str">
        <f t="shared" si="20"/>
        <v>30</v>
      </c>
      <c r="AM16" s="125">
        <f t="shared" si="21"/>
        <v>10.75</v>
      </c>
      <c r="AN16" s="125" t="str">
        <f t="shared" si="22"/>
        <v>14</v>
      </c>
      <c r="AO16" s="160">
        <v>10.5</v>
      </c>
      <c r="AP16" s="126" t="str">
        <f t="shared" si="23"/>
        <v>4</v>
      </c>
      <c r="AQ16" s="164">
        <v>11</v>
      </c>
      <c r="AR16" s="160" t="str">
        <f t="shared" ref="AR16:AR19" si="44">IF((AQ16&gt;=9.999),"4","0")</f>
        <v>4</v>
      </c>
      <c r="AS16" s="160">
        <v>10</v>
      </c>
      <c r="AT16" s="160" t="str">
        <f t="shared" si="25"/>
        <v>2</v>
      </c>
      <c r="AU16" s="160">
        <v>11.5</v>
      </c>
      <c r="AV16" s="160" t="str">
        <f t="shared" si="26"/>
        <v>3</v>
      </c>
      <c r="AW16" s="160">
        <v>10</v>
      </c>
      <c r="AX16" s="160" t="str">
        <f t="shared" si="27"/>
        <v>1</v>
      </c>
      <c r="AY16" s="125">
        <f t="shared" ref="AY16:AY19" si="45">((BA16*3)+(BC16*3)+(BE16*3))/9</f>
        <v>10.223333333333333</v>
      </c>
      <c r="AZ16" s="125" t="str">
        <f t="shared" si="28"/>
        <v>9</v>
      </c>
      <c r="BA16" s="160">
        <v>13</v>
      </c>
      <c r="BB16" s="126" t="str">
        <f t="shared" si="29"/>
        <v>3</v>
      </c>
      <c r="BC16" s="160">
        <v>7</v>
      </c>
      <c r="BD16" s="160" t="str">
        <f t="shared" si="30"/>
        <v>0</v>
      </c>
      <c r="BE16" s="160">
        <v>10.67</v>
      </c>
      <c r="BF16" s="160" t="str">
        <f t="shared" si="31"/>
        <v>3</v>
      </c>
      <c r="BG16" s="125">
        <f t="shared" si="32"/>
        <v>10.714285714285714</v>
      </c>
      <c r="BH16" s="125" t="str">
        <f t="shared" si="33"/>
        <v>7</v>
      </c>
      <c r="BI16" s="160">
        <v>10</v>
      </c>
      <c r="BJ16" s="160" t="str">
        <f t="shared" si="34"/>
        <v>1</v>
      </c>
      <c r="BK16" s="160">
        <v>11</v>
      </c>
      <c r="BL16" s="160" t="str">
        <f t="shared" si="35"/>
        <v>1</v>
      </c>
      <c r="BM16" s="160">
        <v>10</v>
      </c>
      <c r="BN16" s="160" t="str">
        <f t="shared" si="36"/>
        <v>1</v>
      </c>
      <c r="BO16" s="160">
        <v>12</v>
      </c>
      <c r="BP16" s="160" t="str">
        <f t="shared" si="37"/>
        <v>2</v>
      </c>
      <c r="BQ16" s="160">
        <v>10</v>
      </c>
      <c r="BR16" s="160" t="str">
        <f t="shared" si="38"/>
        <v>2</v>
      </c>
      <c r="BS16" s="127">
        <f t="shared" si="39"/>
        <v>10.583666666666666</v>
      </c>
      <c r="BT16" s="127" t="str">
        <f t="shared" si="40"/>
        <v>30</v>
      </c>
      <c r="BU16" s="163">
        <f t="shared" si="41"/>
        <v>10.747833333333334</v>
      </c>
      <c r="BV16" s="163" t="str">
        <f t="shared" si="42"/>
        <v>60</v>
      </c>
      <c r="BW16" s="146" t="str">
        <f t="shared" si="43"/>
        <v>Admis</v>
      </c>
    </row>
    <row r="17" spans="1:75" s="161" customFormat="1" ht="30" customHeight="1">
      <c r="A17" s="119">
        <v>4</v>
      </c>
      <c r="B17" s="159" t="s">
        <v>125</v>
      </c>
      <c r="C17" s="159" t="s">
        <v>126</v>
      </c>
      <c r="D17" s="159" t="s">
        <v>127</v>
      </c>
      <c r="E17" s="125">
        <f t="shared" si="0"/>
        <v>11.833333333333334</v>
      </c>
      <c r="F17" s="135" t="str">
        <f t="shared" si="1"/>
        <v>12</v>
      </c>
      <c r="G17" s="160">
        <v>7.17</v>
      </c>
      <c r="H17" s="126" t="str">
        <f t="shared" si="2"/>
        <v>0</v>
      </c>
      <c r="I17" s="160">
        <v>14</v>
      </c>
      <c r="J17" s="160" t="str">
        <f t="shared" si="3"/>
        <v>4</v>
      </c>
      <c r="K17" s="160">
        <v>14.33</v>
      </c>
      <c r="L17" s="160" t="str">
        <f t="shared" si="4"/>
        <v>4</v>
      </c>
      <c r="M17" s="125">
        <f t="shared" si="5"/>
        <v>7.1</v>
      </c>
      <c r="N17" s="125">
        <f t="shared" si="6"/>
        <v>6</v>
      </c>
      <c r="O17" s="160">
        <v>0</v>
      </c>
      <c r="P17" s="126" t="str">
        <f t="shared" si="7"/>
        <v>0</v>
      </c>
      <c r="Q17" s="160">
        <v>11.5</v>
      </c>
      <c r="R17" s="160" t="str">
        <f t="shared" si="8"/>
        <v>2</v>
      </c>
      <c r="S17" s="160">
        <v>12</v>
      </c>
      <c r="T17" s="160" t="str">
        <f t="shared" si="9"/>
        <v>2</v>
      </c>
      <c r="U17" s="160">
        <v>12</v>
      </c>
      <c r="V17" s="160" t="str">
        <f t="shared" si="10"/>
        <v>2</v>
      </c>
      <c r="W17" s="160">
        <v>0</v>
      </c>
      <c r="X17" s="160" t="str">
        <f t="shared" si="11"/>
        <v>0</v>
      </c>
      <c r="Y17" s="125">
        <f t="shared" si="12"/>
        <v>10.375</v>
      </c>
      <c r="Z17" s="125" t="str">
        <f t="shared" si="13"/>
        <v>8</v>
      </c>
      <c r="AA17" s="160">
        <v>17</v>
      </c>
      <c r="AB17" s="160" t="str">
        <f t="shared" si="14"/>
        <v>1</v>
      </c>
      <c r="AC17" s="160">
        <v>10</v>
      </c>
      <c r="AD17" s="160" t="str">
        <f t="shared" si="15"/>
        <v>1</v>
      </c>
      <c r="AE17" s="160">
        <v>10</v>
      </c>
      <c r="AF17" s="160" t="str">
        <f t="shared" si="16"/>
        <v>2</v>
      </c>
      <c r="AG17" s="160">
        <v>8</v>
      </c>
      <c r="AH17" s="160" t="str">
        <f t="shared" si="17"/>
        <v>0</v>
      </c>
      <c r="AI17" s="160">
        <v>10</v>
      </c>
      <c r="AJ17" s="160" t="str">
        <f t="shared" si="18"/>
        <v>2</v>
      </c>
      <c r="AK17" s="127">
        <f t="shared" si="19"/>
        <v>9.8666666666666671</v>
      </c>
      <c r="AL17" s="127">
        <f t="shared" si="20"/>
        <v>26</v>
      </c>
      <c r="AM17" s="125">
        <f t="shared" si="21"/>
        <v>1.8571428571428572</v>
      </c>
      <c r="AN17" s="125">
        <f t="shared" si="22"/>
        <v>2</v>
      </c>
      <c r="AO17" s="160">
        <v>0</v>
      </c>
      <c r="AP17" s="126" t="str">
        <f t="shared" si="23"/>
        <v>0</v>
      </c>
      <c r="AQ17" s="160">
        <v>0</v>
      </c>
      <c r="AR17" s="160" t="str">
        <f t="shared" si="44"/>
        <v>0</v>
      </c>
      <c r="AS17" s="160">
        <v>13</v>
      </c>
      <c r="AT17" s="160" t="str">
        <f t="shared" si="25"/>
        <v>2</v>
      </c>
      <c r="AU17" s="160">
        <v>0</v>
      </c>
      <c r="AV17" s="160" t="str">
        <f t="shared" si="26"/>
        <v>0</v>
      </c>
      <c r="AW17" s="160">
        <v>0</v>
      </c>
      <c r="AX17" s="160" t="str">
        <f t="shared" si="27"/>
        <v>0</v>
      </c>
      <c r="AY17" s="125">
        <f t="shared" si="45"/>
        <v>13</v>
      </c>
      <c r="AZ17" s="125" t="str">
        <f t="shared" si="28"/>
        <v>9</v>
      </c>
      <c r="BA17" s="160">
        <v>10</v>
      </c>
      <c r="BB17" s="126" t="str">
        <f t="shared" si="29"/>
        <v>3</v>
      </c>
      <c r="BC17" s="160">
        <v>12</v>
      </c>
      <c r="BD17" s="160" t="str">
        <f t="shared" si="30"/>
        <v>3</v>
      </c>
      <c r="BE17" s="160">
        <v>17</v>
      </c>
      <c r="BF17" s="160" t="str">
        <f t="shared" si="31"/>
        <v>3</v>
      </c>
      <c r="BG17" s="125">
        <f t="shared" si="32"/>
        <v>6.3571428571428568</v>
      </c>
      <c r="BH17" s="125">
        <f t="shared" si="33"/>
        <v>3</v>
      </c>
      <c r="BI17" s="160">
        <v>13</v>
      </c>
      <c r="BJ17" s="160" t="str">
        <f t="shared" si="34"/>
        <v>1</v>
      </c>
      <c r="BK17" s="160">
        <v>17</v>
      </c>
      <c r="BL17" s="160" t="str">
        <f t="shared" si="35"/>
        <v>1</v>
      </c>
      <c r="BM17" s="160">
        <v>14.5</v>
      </c>
      <c r="BN17" s="160" t="str">
        <f t="shared" si="36"/>
        <v>1</v>
      </c>
      <c r="BO17" s="160">
        <v>0</v>
      </c>
      <c r="BP17" s="160" t="str">
        <f t="shared" si="37"/>
        <v>0</v>
      </c>
      <c r="BQ17" s="160">
        <v>0</v>
      </c>
      <c r="BR17" s="160" t="str">
        <f t="shared" si="38"/>
        <v>0</v>
      </c>
      <c r="BS17" s="127">
        <f t="shared" si="39"/>
        <v>6.25</v>
      </c>
      <c r="BT17" s="127">
        <f t="shared" si="40"/>
        <v>5</v>
      </c>
      <c r="BU17" s="163">
        <f t="shared" si="41"/>
        <v>8.0583333333333336</v>
      </c>
      <c r="BV17" s="163">
        <f t="shared" si="42"/>
        <v>31</v>
      </c>
      <c r="BW17" s="146" t="str">
        <f t="shared" si="43"/>
        <v>Ajourné</v>
      </c>
    </row>
    <row r="18" spans="1:75" s="84" customFormat="1" ht="30" customHeight="1">
      <c r="A18" s="119">
        <v>5</v>
      </c>
      <c r="B18" s="119" t="s">
        <v>131</v>
      </c>
      <c r="C18" s="119" t="s">
        <v>132</v>
      </c>
      <c r="D18" s="122" t="s">
        <v>133</v>
      </c>
      <c r="E18" s="125">
        <f t="shared" si="0"/>
        <v>6.8900000000000006</v>
      </c>
      <c r="F18" s="135">
        <f t="shared" si="1"/>
        <v>8</v>
      </c>
      <c r="G18" s="126">
        <v>0</v>
      </c>
      <c r="H18" s="126" t="str">
        <f t="shared" si="2"/>
        <v>0</v>
      </c>
      <c r="I18" s="126">
        <v>10</v>
      </c>
      <c r="J18" s="126" t="str">
        <f t="shared" si="3"/>
        <v>4</v>
      </c>
      <c r="K18" s="126">
        <v>10.67</v>
      </c>
      <c r="L18" s="126" t="str">
        <f t="shared" si="4"/>
        <v>4</v>
      </c>
      <c r="M18" s="125">
        <f t="shared" si="5"/>
        <v>10.199999999999999</v>
      </c>
      <c r="N18" s="125" t="str">
        <f t="shared" si="6"/>
        <v>10</v>
      </c>
      <c r="O18" s="126">
        <v>10</v>
      </c>
      <c r="P18" s="126" t="str">
        <f t="shared" si="7"/>
        <v>2</v>
      </c>
      <c r="Q18" s="126">
        <v>7</v>
      </c>
      <c r="R18" s="126" t="str">
        <f t="shared" si="8"/>
        <v>0</v>
      </c>
      <c r="S18" s="126">
        <v>12</v>
      </c>
      <c r="T18" s="126" t="str">
        <f t="shared" si="9"/>
        <v>2</v>
      </c>
      <c r="U18" s="126">
        <v>10</v>
      </c>
      <c r="V18" s="126" t="str">
        <f t="shared" si="10"/>
        <v>2</v>
      </c>
      <c r="W18" s="126">
        <v>12</v>
      </c>
      <c r="X18" s="126" t="str">
        <f t="shared" si="11"/>
        <v>2</v>
      </c>
      <c r="Y18" s="125">
        <f t="shared" si="12"/>
        <v>11.125</v>
      </c>
      <c r="Z18" s="125" t="str">
        <f t="shared" si="13"/>
        <v>8</v>
      </c>
      <c r="AA18" s="126">
        <v>10</v>
      </c>
      <c r="AB18" s="126" t="str">
        <f t="shared" si="14"/>
        <v>1</v>
      </c>
      <c r="AC18" s="126">
        <v>12</v>
      </c>
      <c r="AD18" s="126" t="str">
        <f t="shared" si="15"/>
        <v>1</v>
      </c>
      <c r="AE18" s="126">
        <v>10.5</v>
      </c>
      <c r="AF18" s="126" t="str">
        <f t="shared" si="16"/>
        <v>2</v>
      </c>
      <c r="AG18" s="126">
        <v>9.5</v>
      </c>
      <c r="AH18" s="126" t="str">
        <f t="shared" si="17"/>
        <v>0</v>
      </c>
      <c r="AI18" s="126">
        <v>13.5</v>
      </c>
      <c r="AJ18" s="126" t="str">
        <f t="shared" si="18"/>
        <v>2</v>
      </c>
      <c r="AK18" s="127">
        <f t="shared" si="19"/>
        <v>9.1226666666666674</v>
      </c>
      <c r="AL18" s="127">
        <f t="shared" si="20"/>
        <v>26</v>
      </c>
      <c r="AM18" s="125">
        <f t="shared" si="21"/>
        <v>3.7142857142857144</v>
      </c>
      <c r="AN18" s="125">
        <f t="shared" si="22"/>
        <v>2</v>
      </c>
      <c r="AO18" s="126">
        <v>8</v>
      </c>
      <c r="AP18" s="126" t="str">
        <f t="shared" si="23"/>
        <v>0</v>
      </c>
      <c r="AQ18" s="126">
        <v>0</v>
      </c>
      <c r="AR18" s="126" t="str">
        <f t="shared" si="44"/>
        <v>0</v>
      </c>
      <c r="AS18" s="126">
        <v>10</v>
      </c>
      <c r="AT18" s="126" t="str">
        <f t="shared" si="25"/>
        <v>2</v>
      </c>
      <c r="AU18" s="126">
        <v>0</v>
      </c>
      <c r="AV18" s="160" t="str">
        <f t="shared" si="26"/>
        <v>0</v>
      </c>
      <c r="AW18" s="126">
        <v>0</v>
      </c>
      <c r="AX18" s="126" t="str">
        <f t="shared" si="27"/>
        <v>0</v>
      </c>
      <c r="AY18" s="125">
        <f t="shared" si="45"/>
        <v>7.666666666666667</v>
      </c>
      <c r="AZ18" s="125">
        <f t="shared" si="28"/>
        <v>6</v>
      </c>
      <c r="BA18" s="126">
        <v>10</v>
      </c>
      <c r="BB18" s="126" t="str">
        <f t="shared" si="29"/>
        <v>3</v>
      </c>
      <c r="BC18" s="126">
        <v>3</v>
      </c>
      <c r="BD18" s="126" t="str">
        <f t="shared" si="30"/>
        <v>0</v>
      </c>
      <c r="BE18" s="126">
        <v>10</v>
      </c>
      <c r="BF18" s="126" t="str">
        <f t="shared" si="31"/>
        <v>3</v>
      </c>
      <c r="BG18" s="125">
        <f t="shared" si="32"/>
        <v>12.357142857142858</v>
      </c>
      <c r="BH18" s="125" t="str">
        <f t="shared" si="33"/>
        <v>7</v>
      </c>
      <c r="BI18" s="126">
        <v>8</v>
      </c>
      <c r="BJ18" s="126" t="str">
        <f t="shared" si="34"/>
        <v>0</v>
      </c>
      <c r="BK18" s="126">
        <v>16</v>
      </c>
      <c r="BL18" s="126" t="str">
        <f t="shared" si="35"/>
        <v>1</v>
      </c>
      <c r="BM18" s="126">
        <v>10.5</v>
      </c>
      <c r="BN18" s="126" t="str">
        <f t="shared" si="36"/>
        <v>1</v>
      </c>
      <c r="BO18" s="126">
        <v>15</v>
      </c>
      <c r="BP18" s="160" t="str">
        <f t="shared" si="37"/>
        <v>2</v>
      </c>
      <c r="BQ18" s="126">
        <v>11</v>
      </c>
      <c r="BR18" s="126" t="str">
        <f t="shared" si="38"/>
        <v>2</v>
      </c>
      <c r="BS18" s="127">
        <f t="shared" si="39"/>
        <v>6.916666666666667</v>
      </c>
      <c r="BT18" s="127">
        <f t="shared" si="40"/>
        <v>9</v>
      </c>
      <c r="BU18" s="163">
        <f t="shared" si="41"/>
        <v>8.0196666666666676</v>
      </c>
      <c r="BV18" s="163">
        <f t="shared" si="42"/>
        <v>35</v>
      </c>
      <c r="BW18" s="146" t="str">
        <f t="shared" si="43"/>
        <v>Ajourné</v>
      </c>
    </row>
    <row r="19" spans="1:75" s="161" customFormat="1" ht="30" customHeight="1">
      <c r="A19" s="119">
        <v>6</v>
      </c>
      <c r="B19" s="159" t="s">
        <v>139</v>
      </c>
      <c r="C19" s="159" t="s">
        <v>140</v>
      </c>
      <c r="D19" s="159" t="s">
        <v>55</v>
      </c>
      <c r="E19" s="125">
        <f t="shared" si="0"/>
        <v>7.5</v>
      </c>
      <c r="F19" s="135">
        <f t="shared" si="1"/>
        <v>8</v>
      </c>
      <c r="G19" s="160">
        <v>11.5</v>
      </c>
      <c r="H19" s="126" t="str">
        <f t="shared" si="2"/>
        <v>4</v>
      </c>
      <c r="I19" s="160">
        <v>0</v>
      </c>
      <c r="J19" s="160" t="str">
        <f t="shared" si="3"/>
        <v>0</v>
      </c>
      <c r="K19" s="160">
        <v>11</v>
      </c>
      <c r="L19" s="160" t="str">
        <f t="shared" si="4"/>
        <v>4</v>
      </c>
      <c r="M19" s="125">
        <f t="shared" si="5"/>
        <v>4</v>
      </c>
      <c r="N19" s="125">
        <f t="shared" si="6"/>
        <v>4</v>
      </c>
      <c r="O19" s="160">
        <v>10</v>
      </c>
      <c r="P19" s="160" t="str">
        <f t="shared" si="7"/>
        <v>2</v>
      </c>
      <c r="Q19" s="160">
        <v>0</v>
      </c>
      <c r="R19" s="160" t="str">
        <f t="shared" si="8"/>
        <v>0</v>
      </c>
      <c r="S19" s="160">
        <v>10</v>
      </c>
      <c r="T19" s="160" t="str">
        <f t="shared" si="9"/>
        <v>2</v>
      </c>
      <c r="U19" s="160">
        <v>0</v>
      </c>
      <c r="V19" s="160" t="str">
        <f t="shared" si="10"/>
        <v>0</v>
      </c>
      <c r="W19" s="160">
        <v>0</v>
      </c>
      <c r="X19" s="160" t="str">
        <f t="shared" si="11"/>
        <v>0</v>
      </c>
      <c r="Y19" s="125">
        <f t="shared" si="12"/>
        <v>11</v>
      </c>
      <c r="Z19" s="125" t="str">
        <f t="shared" si="13"/>
        <v>8</v>
      </c>
      <c r="AA19" s="160">
        <v>6</v>
      </c>
      <c r="AB19" s="160" t="str">
        <f t="shared" si="14"/>
        <v>0</v>
      </c>
      <c r="AC19" s="160">
        <v>10</v>
      </c>
      <c r="AD19" s="160" t="str">
        <f t="shared" si="15"/>
        <v>1</v>
      </c>
      <c r="AE19" s="160">
        <v>13</v>
      </c>
      <c r="AF19" s="160" t="str">
        <f t="shared" si="16"/>
        <v>2</v>
      </c>
      <c r="AG19" s="160">
        <v>13</v>
      </c>
      <c r="AH19" s="160" t="str">
        <f t="shared" si="17"/>
        <v>2</v>
      </c>
      <c r="AI19" s="160">
        <v>10</v>
      </c>
      <c r="AJ19" s="160" t="str">
        <f t="shared" si="18"/>
        <v>2</v>
      </c>
      <c r="AK19" s="127">
        <f t="shared" si="19"/>
        <v>7.2666666666666666</v>
      </c>
      <c r="AL19" s="127">
        <f t="shared" si="20"/>
        <v>20</v>
      </c>
      <c r="AM19" s="125">
        <f t="shared" si="21"/>
        <v>5.6428571428571432</v>
      </c>
      <c r="AN19" s="125">
        <f t="shared" si="22"/>
        <v>6</v>
      </c>
      <c r="AO19" s="160">
        <v>0</v>
      </c>
      <c r="AP19" s="126" t="str">
        <f t="shared" si="23"/>
        <v>0</v>
      </c>
      <c r="AQ19" s="160">
        <v>0</v>
      </c>
      <c r="AR19" s="160" t="str">
        <f t="shared" si="44"/>
        <v>0</v>
      </c>
      <c r="AS19" s="160">
        <v>10</v>
      </c>
      <c r="AT19" s="160" t="str">
        <f t="shared" si="25"/>
        <v>2</v>
      </c>
      <c r="AU19" s="160">
        <v>14</v>
      </c>
      <c r="AV19" s="160" t="str">
        <f t="shared" si="26"/>
        <v>3</v>
      </c>
      <c r="AW19" s="160">
        <v>17</v>
      </c>
      <c r="AX19" s="160" t="str">
        <f t="shared" si="27"/>
        <v>1</v>
      </c>
      <c r="AY19" s="125">
        <f t="shared" si="45"/>
        <v>10.443333333333335</v>
      </c>
      <c r="AZ19" s="125" t="str">
        <f t="shared" si="28"/>
        <v>9</v>
      </c>
      <c r="BA19" s="160">
        <v>12.67</v>
      </c>
      <c r="BB19" s="126" t="str">
        <f t="shared" si="29"/>
        <v>3</v>
      </c>
      <c r="BC19" s="160">
        <v>8.33</v>
      </c>
      <c r="BD19" s="160" t="str">
        <f t="shared" si="30"/>
        <v>0</v>
      </c>
      <c r="BE19" s="160">
        <v>10.33</v>
      </c>
      <c r="BF19" s="160" t="str">
        <f t="shared" si="31"/>
        <v>3</v>
      </c>
      <c r="BG19" s="125">
        <f t="shared" si="32"/>
        <v>10.214285714285714</v>
      </c>
      <c r="BH19" s="125" t="str">
        <f t="shared" si="33"/>
        <v>7</v>
      </c>
      <c r="BI19" s="162">
        <v>5</v>
      </c>
      <c r="BJ19" s="160" t="str">
        <f t="shared" si="34"/>
        <v>0</v>
      </c>
      <c r="BK19" s="160">
        <v>7.5</v>
      </c>
      <c r="BL19" s="160" t="str">
        <f t="shared" si="35"/>
        <v>0</v>
      </c>
      <c r="BM19" s="160">
        <v>6</v>
      </c>
      <c r="BN19" s="160" t="str">
        <f t="shared" si="36"/>
        <v>0</v>
      </c>
      <c r="BO19" s="160">
        <v>14.5</v>
      </c>
      <c r="BP19" s="160" t="str">
        <f t="shared" si="37"/>
        <v>2</v>
      </c>
      <c r="BQ19" s="160">
        <v>12</v>
      </c>
      <c r="BR19" s="160" t="str">
        <f t="shared" si="38"/>
        <v>2</v>
      </c>
      <c r="BS19" s="127">
        <f t="shared" si="39"/>
        <v>8.1496666666666666</v>
      </c>
      <c r="BT19" s="127">
        <f t="shared" si="40"/>
        <v>16</v>
      </c>
      <c r="BU19" s="163">
        <f t="shared" si="41"/>
        <v>7.7081666666666671</v>
      </c>
      <c r="BV19" s="163">
        <f t="shared" si="42"/>
        <v>36</v>
      </c>
      <c r="BW19" s="146" t="str">
        <f t="shared" si="43"/>
        <v>Ajourné</v>
      </c>
    </row>
    <row r="20" spans="1:75" s="86" customFormat="1" ht="17.25" customHeight="1">
      <c r="A20" s="63"/>
      <c r="B20" s="63"/>
      <c r="C20" s="63"/>
      <c r="D20" s="63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</row>
    <row r="21" spans="1:75" s="86" customFormat="1" ht="16.5">
      <c r="A21" s="63"/>
      <c r="B21" s="63"/>
      <c r="C21" s="63"/>
      <c r="D21" s="63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</row>
    <row r="22" spans="1:75" s="86" customFormat="1" ht="13.5">
      <c r="A22" s="87"/>
      <c r="B22" s="87"/>
      <c r="C22" s="87"/>
      <c r="D22" s="87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</row>
    <row r="23" spans="1:75" s="86" customFormat="1" ht="13.5">
      <c r="A23" s="87"/>
      <c r="B23" s="87"/>
      <c r="C23" s="87"/>
      <c r="D23" s="87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</row>
    <row r="24" spans="1:75" s="86" customFormat="1" ht="13.5">
      <c r="A24" s="87"/>
      <c r="B24" s="87"/>
      <c r="C24" s="87"/>
      <c r="D24" s="87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 t="s">
        <v>185</v>
      </c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</row>
    <row r="25" spans="1:75" s="86" customFormat="1" ht="13.5">
      <c r="A25" s="87"/>
      <c r="B25" s="87"/>
      <c r="C25" s="87"/>
      <c r="D25" s="87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</row>
    <row r="26" spans="1:75" s="86" customFormat="1" ht="13.5">
      <c r="A26" s="87"/>
      <c r="B26" s="87"/>
      <c r="C26" s="87"/>
      <c r="D26" s="87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</row>
    <row r="27" spans="1:75" s="86" customFormat="1" ht="13.5">
      <c r="A27" s="87"/>
      <c r="B27" s="87"/>
      <c r="C27" s="87"/>
      <c r="D27" s="87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</row>
    <row r="28" spans="1:75" s="86" customFormat="1" ht="13.5">
      <c r="A28" s="87"/>
      <c r="B28" s="87"/>
      <c r="C28" s="87"/>
      <c r="D28" s="87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</row>
    <row r="29" spans="1:75" s="86" customFormat="1" ht="13.5">
      <c r="A29" s="87"/>
      <c r="B29" s="87"/>
      <c r="C29" s="87"/>
      <c r="D29" s="87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</row>
    <row r="30" spans="1:75" s="86" customFormat="1" ht="13.5">
      <c r="A30" s="87"/>
      <c r="B30" s="87"/>
      <c r="C30" s="87"/>
      <c r="D30" s="87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</row>
    <row r="31" spans="1:75" s="86" customFormat="1" ht="13.5">
      <c r="A31" s="87"/>
      <c r="B31" s="87"/>
      <c r="C31" s="87"/>
      <c r="D31" s="87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</row>
    <row r="32" spans="1:75" s="86" customFormat="1" ht="13.5">
      <c r="A32" s="87"/>
      <c r="B32" s="87"/>
      <c r="C32" s="87"/>
      <c r="D32" s="87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</row>
    <row r="33" spans="1:72" s="86" customFormat="1" ht="13.5">
      <c r="A33" s="87"/>
      <c r="B33" s="87"/>
      <c r="C33" s="77"/>
      <c r="D33" s="77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</row>
    <row r="34" spans="1:72" s="86" customFormat="1" ht="13.5">
      <c r="A34" s="87"/>
      <c r="B34" s="87"/>
      <c r="C34" s="77"/>
      <c r="D34" s="77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</row>
    <row r="35" spans="1:72" s="86" customFormat="1" ht="13.5">
      <c r="A35" s="87"/>
      <c r="B35" s="87"/>
      <c r="C35" s="77"/>
      <c r="D35" s="77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</row>
    <row r="36" spans="1:72" s="86" customFormat="1" ht="13.5">
      <c r="A36" s="87"/>
      <c r="B36" s="87"/>
      <c r="C36" s="77"/>
      <c r="D36" s="77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</row>
    <row r="37" spans="1:72" s="86" customFormat="1" ht="13.5">
      <c r="A37" s="87"/>
      <c r="B37" s="87"/>
      <c r="C37" s="77"/>
      <c r="D37" s="77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 t="s">
        <v>151</v>
      </c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</row>
    <row r="38" spans="1:72" s="86" customFormat="1" ht="13.5">
      <c r="A38" s="87"/>
      <c r="B38" s="87"/>
      <c r="C38" s="77"/>
      <c r="D38" s="77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</row>
    <row r="39" spans="1:72" s="86" customFormat="1" ht="13.5">
      <c r="A39" s="87"/>
      <c r="B39" s="87"/>
      <c r="C39" s="77"/>
      <c r="D39" s="77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</row>
    <row r="40" spans="1:72" s="86" customFormat="1" ht="13.5">
      <c r="A40" s="87"/>
      <c r="B40" s="87"/>
      <c r="C40" s="77"/>
      <c r="D40" s="77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</row>
    <row r="41" spans="1:72" s="86" customFormat="1" ht="13.5">
      <c r="A41" s="87"/>
      <c r="B41" s="87"/>
      <c r="C41" s="77"/>
      <c r="D41" s="77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</row>
    <row r="42" spans="1:72" s="86" customFormat="1" ht="13.5">
      <c r="A42" s="87"/>
      <c r="B42" s="87"/>
      <c r="C42" s="77"/>
      <c r="D42" s="77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</row>
    <row r="43" spans="1:72" s="86" customFormat="1" ht="13.5">
      <c r="A43" s="87"/>
      <c r="B43" s="87"/>
      <c r="C43" s="77"/>
      <c r="D43" s="77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</row>
    <row r="44" spans="1:72" s="86" customFormat="1" ht="13.5">
      <c r="A44" s="87"/>
      <c r="B44" s="87"/>
      <c r="C44" s="77"/>
      <c r="D44" s="77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</row>
    <row r="45" spans="1:72" s="86" customFormat="1" ht="13.5">
      <c r="A45" s="87"/>
      <c r="B45" s="87"/>
      <c r="C45" s="77"/>
      <c r="D45" s="77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</row>
    <row r="46" spans="1:72" s="86" customFormat="1" ht="13.5">
      <c r="A46" s="87"/>
      <c r="B46" s="87"/>
      <c r="C46" s="77"/>
      <c r="D46" s="77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</row>
    <row r="47" spans="1:72" s="86" customFormat="1" ht="13.5">
      <c r="A47" s="87"/>
      <c r="B47" s="87"/>
      <c r="C47" s="77"/>
      <c r="D47" s="77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</row>
    <row r="48" spans="1:72" s="86" customFormat="1" ht="13.5">
      <c r="A48" s="87"/>
      <c r="B48" s="87"/>
      <c r="C48" s="77"/>
      <c r="D48" s="77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</row>
    <row r="49" spans="1:72" s="86" customFormat="1" ht="13.5">
      <c r="A49" s="87"/>
      <c r="B49" s="87"/>
      <c r="C49" s="77"/>
      <c r="D49" s="77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</row>
    <row r="50" spans="1:72" s="86" customFormat="1" ht="13.5">
      <c r="A50" s="87"/>
      <c r="B50" s="87"/>
      <c r="C50" s="77"/>
      <c r="D50" s="77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</row>
    <row r="51" spans="1:72" s="86" customFormat="1" ht="13.5">
      <c r="A51" s="87"/>
      <c r="B51" s="87"/>
      <c r="C51" s="77"/>
      <c r="D51" s="77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</row>
    <row r="52" spans="1:72" s="86" customFormat="1" ht="13.5">
      <c r="A52" s="87"/>
      <c r="B52" s="87"/>
      <c r="C52" s="77"/>
      <c r="D52" s="77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</row>
    <row r="53" spans="1:72" s="86" customFormat="1" ht="13.5">
      <c r="A53" s="87"/>
      <c r="B53" s="87"/>
      <c r="C53" s="77"/>
      <c r="D53" s="77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</row>
    <row r="54" spans="1:72" s="86" customFormat="1" ht="13.5">
      <c r="A54" s="87"/>
      <c r="B54" s="87"/>
      <c r="C54" s="77"/>
      <c r="D54" s="77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</row>
    <row r="55" spans="1:72" s="86" customFormat="1" ht="13.5">
      <c r="A55" s="87"/>
      <c r="B55" s="87"/>
      <c r="C55" s="77"/>
      <c r="D55" s="77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</row>
    <row r="56" spans="1:72" s="86" customFormat="1" ht="13.5">
      <c r="A56" s="87"/>
      <c r="B56" s="87"/>
      <c r="C56" s="77"/>
      <c r="D56" s="77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</row>
    <row r="57" spans="1:72" s="86" customFormat="1" ht="13.5">
      <c r="A57" s="87"/>
      <c r="B57" s="87"/>
      <c r="C57" s="77"/>
      <c r="D57" s="77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</row>
    <row r="58" spans="1:72" s="86" customFormat="1" ht="13.5">
      <c r="A58" s="87"/>
      <c r="B58" s="87"/>
      <c r="C58" s="77"/>
      <c r="D58" s="77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</row>
    <row r="59" spans="1:72" s="86" customFormat="1" ht="13.5">
      <c r="A59" s="87"/>
      <c r="B59" s="87"/>
      <c r="C59" s="77"/>
      <c r="D59" s="77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</row>
    <row r="60" spans="1:72" s="86" customFormat="1" ht="13.5">
      <c r="A60" s="87"/>
      <c r="B60" s="87"/>
      <c r="C60" s="77"/>
      <c r="D60" s="77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</row>
    <row r="61" spans="1:72" s="86" customFormat="1" ht="13.5">
      <c r="A61" s="87"/>
      <c r="B61" s="87"/>
      <c r="C61" s="77"/>
      <c r="D61" s="77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</row>
    <row r="62" spans="1:72" s="86" customFormat="1" ht="13.5">
      <c r="A62" s="87"/>
      <c r="B62" s="87"/>
      <c r="C62" s="77"/>
      <c r="D62" s="77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</row>
    <row r="63" spans="1:72" s="86" customFormat="1" ht="13.5">
      <c r="A63" s="87"/>
      <c r="B63" s="87"/>
      <c r="C63" s="77"/>
      <c r="D63" s="77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</row>
    <row r="64" spans="1:72" s="86" customFormat="1" ht="13.5">
      <c r="A64" s="87"/>
      <c r="B64" s="87"/>
      <c r="C64" s="77"/>
      <c r="D64" s="77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</row>
    <row r="65" spans="3:72" s="86" customFormat="1" ht="13.5">
      <c r="C65" s="77"/>
      <c r="D65" s="77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</row>
    <row r="66" spans="3:72" s="86" customFormat="1" ht="13.5">
      <c r="C66" s="77"/>
      <c r="D66" s="77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</row>
    <row r="67" spans="3:72" s="86" customFormat="1" ht="13.5">
      <c r="C67" s="77"/>
      <c r="D67" s="77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</row>
    <row r="68" spans="3:72" s="86" customFormat="1" ht="13.5">
      <c r="C68" s="77"/>
      <c r="D68" s="77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</row>
    <row r="69" spans="3:72" s="86" customFormat="1" ht="13.5">
      <c r="C69" s="77"/>
      <c r="D69" s="77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  <c r="BI69" s="68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</row>
    <row r="70" spans="3:72" s="86" customFormat="1" ht="13.5">
      <c r="C70" s="77"/>
      <c r="D70" s="77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</row>
    <row r="71" spans="3:72" s="86" customFormat="1" ht="13.5">
      <c r="C71" s="77"/>
      <c r="D71" s="77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</row>
    <row r="72" spans="3:72" s="86" customFormat="1" ht="13.5">
      <c r="C72" s="77"/>
      <c r="D72" s="77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</row>
    <row r="73" spans="3:72" s="86" customFormat="1" ht="13.5">
      <c r="C73" s="77"/>
      <c r="D73" s="77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</row>
    <row r="74" spans="3:72" s="86" customFormat="1" ht="13.5">
      <c r="C74" s="77"/>
      <c r="D74" s="77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  <c r="BI74" s="68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</row>
    <row r="75" spans="3:72" s="86" customFormat="1" ht="13.5">
      <c r="C75" s="77"/>
      <c r="D75" s="77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  <c r="BI75" s="68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</row>
    <row r="76" spans="3:72" s="86" customFormat="1" ht="13.5">
      <c r="C76" s="77"/>
      <c r="D76" s="77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</row>
    <row r="77" spans="3:72" s="86" customFormat="1"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</row>
    <row r="78" spans="3:72" s="86" customFormat="1"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</row>
    <row r="79" spans="3:72" s="86" customFormat="1"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</row>
    <row r="80" spans="3:72" s="86" customFormat="1"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</row>
    <row r="81" spans="5:72" s="86" customFormat="1"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</row>
    <row r="82" spans="5:72" s="86" customFormat="1"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  <c r="BI82" s="68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</row>
    <row r="83" spans="5:72" s="86" customFormat="1"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  <c r="BH83" s="68"/>
      <c r="BI83" s="68"/>
      <c r="BJ83" s="68"/>
      <c r="BK83" s="68"/>
      <c r="BL83" s="68"/>
      <c r="BM83" s="68"/>
      <c r="BN83" s="68"/>
      <c r="BO83" s="68"/>
      <c r="BP83" s="68"/>
      <c r="BQ83" s="68"/>
      <c r="BR83" s="68"/>
      <c r="BS83" s="68"/>
      <c r="BT83" s="68"/>
    </row>
    <row r="84" spans="5:72" s="86" customFormat="1"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</row>
    <row r="85" spans="5:72" s="86" customFormat="1"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68"/>
      <c r="BS85" s="68"/>
      <c r="BT85" s="68"/>
    </row>
    <row r="86" spans="5:72" s="86" customFormat="1"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68"/>
      <c r="BI86" s="68"/>
      <c r="BJ86" s="68"/>
      <c r="BK86" s="68"/>
      <c r="BL86" s="68"/>
      <c r="BM86" s="68"/>
      <c r="BN86" s="68"/>
      <c r="BO86" s="68"/>
      <c r="BP86" s="68"/>
      <c r="BQ86" s="68"/>
      <c r="BR86" s="68"/>
      <c r="BS86" s="68"/>
      <c r="BT86" s="68"/>
    </row>
    <row r="87" spans="5:72" s="86" customFormat="1"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8"/>
      <c r="BE87" s="68"/>
      <c r="BF87" s="68"/>
      <c r="BG87" s="68"/>
      <c r="BH87" s="68"/>
      <c r="BI87" s="68"/>
      <c r="BJ87" s="68"/>
      <c r="BK87" s="68"/>
      <c r="BL87" s="68"/>
      <c r="BM87" s="68"/>
      <c r="BN87" s="68"/>
      <c r="BO87" s="68"/>
      <c r="BP87" s="68"/>
      <c r="BQ87" s="68"/>
      <c r="BR87" s="68"/>
      <c r="BS87" s="68"/>
      <c r="BT87" s="68"/>
    </row>
    <row r="88" spans="5:72" s="86" customFormat="1"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/>
      <c r="BB88" s="68"/>
      <c r="BC88" s="68"/>
      <c r="BD88" s="68"/>
      <c r="BE88" s="68"/>
      <c r="BF88" s="68"/>
      <c r="BG88" s="68"/>
      <c r="BH88" s="68"/>
      <c r="BI88" s="68"/>
      <c r="BJ88" s="68"/>
      <c r="BK88" s="68"/>
      <c r="BL88" s="68"/>
      <c r="BM88" s="68"/>
      <c r="BN88" s="68"/>
      <c r="BO88" s="68"/>
      <c r="BP88" s="68"/>
      <c r="BQ88" s="68"/>
      <c r="BR88" s="68"/>
      <c r="BS88" s="68"/>
      <c r="BT88" s="68"/>
    </row>
    <row r="89" spans="5:72" s="86" customFormat="1"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  <c r="BG89" s="68"/>
      <c r="BH89" s="68"/>
      <c r="BI89" s="68"/>
      <c r="BJ89" s="68"/>
      <c r="BK89" s="68"/>
      <c r="BL89" s="68"/>
      <c r="BM89" s="68"/>
      <c r="BN89" s="68"/>
      <c r="BO89" s="68"/>
      <c r="BP89" s="68"/>
      <c r="BQ89" s="68"/>
      <c r="BR89" s="68"/>
      <c r="BS89" s="68"/>
      <c r="BT89" s="68"/>
    </row>
    <row r="90" spans="5:72" s="86" customFormat="1"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8"/>
      <c r="BD90" s="68"/>
      <c r="BE90" s="68"/>
      <c r="BF90" s="68"/>
      <c r="BG90" s="68"/>
      <c r="BH90" s="68"/>
      <c r="BI90" s="68"/>
      <c r="BJ90" s="68"/>
      <c r="BK90" s="68"/>
      <c r="BL90" s="68"/>
      <c r="BM90" s="68"/>
      <c r="BN90" s="68"/>
      <c r="BO90" s="68"/>
      <c r="BP90" s="68"/>
      <c r="BQ90" s="68"/>
      <c r="BR90" s="68"/>
      <c r="BS90" s="68"/>
      <c r="BT90" s="68"/>
    </row>
    <row r="91" spans="5:72" s="86" customFormat="1"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  <c r="BH91" s="68"/>
      <c r="BI91" s="68"/>
      <c r="BJ91" s="68"/>
      <c r="BK91" s="68"/>
      <c r="BL91" s="68"/>
      <c r="BM91" s="68"/>
      <c r="BN91" s="68"/>
      <c r="BO91" s="68"/>
      <c r="BP91" s="68"/>
      <c r="BQ91" s="68"/>
      <c r="BR91" s="68"/>
      <c r="BS91" s="68"/>
      <c r="BT91" s="68"/>
    </row>
    <row r="92" spans="5:72" s="86" customFormat="1"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68"/>
      <c r="BE92" s="68"/>
      <c r="BF92" s="68"/>
      <c r="BG92" s="68"/>
      <c r="BH92" s="68"/>
      <c r="BI92" s="68"/>
      <c r="BJ92" s="68"/>
      <c r="BK92" s="68"/>
      <c r="BL92" s="68"/>
      <c r="BM92" s="68"/>
      <c r="BN92" s="68"/>
      <c r="BO92" s="68"/>
      <c r="BP92" s="68"/>
      <c r="BQ92" s="68"/>
      <c r="BR92" s="68"/>
      <c r="BS92" s="68"/>
      <c r="BT92" s="68"/>
    </row>
    <row r="93" spans="5:72" s="86" customFormat="1"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8"/>
      <c r="BE93" s="68"/>
      <c r="BF93" s="68"/>
      <c r="BG93" s="68"/>
      <c r="BH93" s="68"/>
      <c r="BI93" s="68"/>
      <c r="BJ93" s="68"/>
      <c r="BK93" s="68"/>
      <c r="BL93" s="68"/>
      <c r="BM93" s="68"/>
      <c r="BN93" s="68"/>
      <c r="BO93" s="68"/>
      <c r="BP93" s="68"/>
      <c r="BQ93" s="68"/>
      <c r="BR93" s="68"/>
      <c r="BS93" s="68"/>
      <c r="BT93" s="68"/>
    </row>
    <row r="94" spans="5:72" s="86" customFormat="1"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8"/>
      <c r="BH94" s="68"/>
      <c r="BI94" s="68"/>
      <c r="BJ94" s="68"/>
      <c r="BK94" s="68"/>
      <c r="BL94" s="68"/>
      <c r="BM94" s="68"/>
      <c r="BN94" s="68"/>
      <c r="BO94" s="68"/>
      <c r="BP94" s="68"/>
      <c r="BQ94" s="68"/>
      <c r="BR94" s="68"/>
      <c r="BS94" s="68"/>
      <c r="BT94" s="68"/>
    </row>
  </sheetData>
  <mergeCells count="2">
    <mergeCell ref="A12:D12"/>
    <mergeCell ref="A11:D11"/>
  </mergeCells>
  <pageMargins left="0.25" right="0.25" top="0.75" bottom="0.75" header="0.3" footer="0.3"/>
  <pageSetup paperSize="8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X71"/>
  <sheetViews>
    <sheetView workbookViewId="0">
      <selection activeCell="A55" sqref="A55:IV68"/>
    </sheetView>
  </sheetViews>
  <sheetFormatPr baseColWidth="10" defaultRowHeight="12.75"/>
  <cols>
    <col min="1" max="1" width="2.85546875" customWidth="1"/>
    <col min="2" max="2" width="10.28515625" customWidth="1"/>
    <col min="3" max="3" width="10.7109375" customWidth="1"/>
    <col min="4" max="4" width="8.140625" customWidth="1"/>
    <col min="5" max="6" width="5" style="20" customWidth="1"/>
    <col min="7" max="7" width="6.140625" style="21" customWidth="1"/>
    <col min="8" max="9" width="5.5703125" style="21" customWidth="1"/>
    <col min="10" max="11" width="4.7109375" style="20" customWidth="1"/>
    <col min="12" max="12" width="4.140625" style="21" customWidth="1"/>
    <col min="13" max="15" width="4.7109375" style="21" customWidth="1"/>
    <col min="16" max="16" width="4.42578125" style="21" customWidth="1"/>
    <col min="17" max="18" width="4.85546875" style="20" customWidth="1"/>
    <col min="19" max="21" width="4.85546875" style="21" customWidth="1"/>
    <col min="22" max="22" width="4.7109375" style="21" customWidth="1"/>
    <col min="23" max="23" width="4.85546875" style="21" customWidth="1"/>
    <col min="24" max="25" width="5.140625" style="20" customWidth="1"/>
    <col min="26" max="27" width="5.5703125" style="21" customWidth="1"/>
    <col min="28" max="28" width="4.5703125" style="21" customWidth="1"/>
    <col min="29" max="29" width="4.85546875" style="21" customWidth="1"/>
    <col min="30" max="30" width="3.140625" style="21" customWidth="1"/>
    <col min="31" max="31" width="4.85546875" style="21" customWidth="1"/>
    <col min="32" max="32" width="4.7109375" style="20" customWidth="1"/>
    <col min="33" max="34" width="4.85546875" style="21" customWidth="1"/>
    <col min="35" max="35" width="4.5703125" style="21" customWidth="1"/>
    <col min="36" max="36" width="4.85546875" style="21" customWidth="1"/>
    <col min="37" max="37" width="4.5703125" style="20" customWidth="1"/>
    <col min="38" max="39" width="5.5703125" style="21" customWidth="1"/>
    <col min="40" max="42" width="4.85546875" style="21" customWidth="1"/>
    <col min="43" max="44" width="5.5703125" style="21" customWidth="1"/>
    <col min="45" max="45" width="4.85546875" style="21" customWidth="1"/>
    <col min="46" max="46" width="4.85546875" style="60" customWidth="1"/>
    <col min="47" max="47" width="5.5703125" style="21" customWidth="1"/>
    <col min="48" max="48" width="5.5703125" style="60" customWidth="1"/>
    <col min="49" max="49" width="6.140625" style="26" customWidth="1"/>
  </cols>
  <sheetData>
    <row r="1" spans="1:50" s="27" customFormat="1" ht="14.25">
      <c r="A1" s="27" t="s">
        <v>141</v>
      </c>
      <c r="I1" s="28"/>
      <c r="Q1" s="28"/>
      <c r="R1" s="28"/>
      <c r="S1" s="29"/>
      <c r="T1" s="30"/>
      <c r="V1" s="30"/>
      <c r="W1" s="28"/>
      <c r="X1" s="29"/>
      <c r="Y1" s="29"/>
      <c r="AB1" s="28"/>
      <c r="AJ1" s="28"/>
      <c r="AO1" s="28"/>
      <c r="AR1" s="28"/>
      <c r="AS1" s="28"/>
      <c r="AT1" s="29"/>
      <c r="AV1" s="29"/>
      <c r="AW1" s="28"/>
    </row>
    <row r="2" spans="1:50" s="27" customFormat="1" ht="15.75">
      <c r="A2" s="27" t="s">
        <v>142</v>
      </c>
      <c r="I2" s="28"/>
      <c r="Q2" s="28"/>
      <c r="R2" s="28"/>
      <c r="S2" s="29"/>
      <c r="W2" s="28"/>
      <c r="X2" s="29"/>
      <c r="Y2" s="29"/>
      <c r="AB2" s="28"/>
      <c r="AJ2" s="28"/>
      <c r="AO2" s="22" t="s">
        <v>152</v>
      </c>
      <c r="AP2" s="23"/>
      <c r="AQ2" s="23"/>
      <c r="AR2" s="22"/>
      <c r="AS2" s="22"/>
      <c r="AT2" s="56"/>
      <c r="AU2" s="24"/>
      <c r="AV2" s="61"/>
      <c r="AW2" s="28"/>
    </row>
    <row r="3" spans="1:50" s="27" customFormat="1" ht="14.25">
      <c r="A3" s="27" t="s">
        <v>150</v>
      </c>
      <c r="I3" s="28"/>
      <c r="Q3" s="28"/>
      <c r="R3" s="28"/>
      <c r="S3" s="29"/>
      <c r="T3" s="30"/>
      <c r="W3" s="28"/>
      <c r="X3" s="29"/>
      <c r="Y3" s="29"/>
      <c r="AB3" s="28"/>
      <c r="AJ3" s="28"/>
      <c r="AO3" s="28"/>
      <c r="AP3" s="30"/>
      <c r="AQ3" s="28"/>
      <c r="AR3" s="28"/>
      <c r="AS3" s="28"/>
      <c r="AT3" s="29"/>
      <c r="AV3" s="29"/>
      <c r="AW3" s="28"/>
    </row>
    <row r="4" spans="1:50" s="3" customFormat="1" ht="18">
      <c r="A4" s="5"/>
      <c r="B4" s="5"/>
      <c r="C4" s="5"/>
      <c r="D4" s="5"/>
      <c r="E4" s="5"/>
      <c r="F4" s="5"/>
      <c r="G4" s="5"/>
      <c r="H4" s="5"/>
      <c r="I4" s="15"/>
      <c r="J4" s="5"/>
      <c r="K4" s="5"/>
      <c r="L4" s="5"/>
      <c r="M4" s="5"/>
      <c r="N4" s="19"/>
      <c r="O4" s="5"/>
      <c r="P4" s="5"/>
      <c r="Q4" s="7"/>
      <c r="R4" s="7"/>
      <c r="S4" s="8"/>
      <c r="T4" s="9"/>
      <c r="U4" s="9"/>
      <c r="V4" s="10" t="s">
        <v>154</v>
      </c>
      <c r="W4" s="11"/>
      <c r="X4" s="12"/>
      <c r="Y4" s="12"/>
      <c r="Z4" s="13"/>
      <c r="AA4" s="13"/>
      <c r="AI4" s="5"/>
      <c r="AJ4" s="15"/>
      <c r="AK4" s="5"/>
      <c r="AL4" s="5"/>
      <c r="AM4" s="5"/>
      <c r="AN4" s="5"/>
      <c r="AO4" s="15"/>
      <c r="AP4" s="17"/>
      <c r="AQ4" s="15"/>
      <c r="AR4" s="15"/>
      <c r="AS4" s="15"/>
      <c r="AT4" s="16"/>
      <c r="AU4" s="5"/>
      <c r="AV4" s="16"/>
      <c r="AW4" s="4"/>
    </row>
    <row r="5" spans="1:50" s="3" customFormat="1" ht="17.25" customHeight="1">
      <c r="A5" s="5"/>
      <c r="B5" s="5"/>
      <c r="C5" s="5"/>
      <c r="D5" s="5"/>
      <c r="E5" s="14"/>
      <c r="F5" s="14"/>
      <c r="G5" s="14"/>
      <c r="H5" s="14"/>
      <c r="I5" s="18"/>
      <c r="J5" s="5"/>
      <c r="K5" s="5"/>
      <c r="L5" s="5"/>
      <c r="M5" s="5"/>
      <c r="N5" s="5"/>
      <c r="O5" s="5"/>
      <c r="V5" s="34" t="s">
        <v>153</v>
      </c>
      <c r="W5" s="35"/>
      <c r="X5" s="36"/>
      <c r="Y5" s="36"/>
      <c r="Z5" s="5"/>
      <c r="AA5" s="5"/>
      <c r="AB5" s="5"/>
      <c r="AC5" s="5"/>
      <c r="AD5" s="5"/>
      <c r="AE5" s="5"/>
      <c r="AF5" s="5"/>
      <c r="AG5" s="5"/>
      <c r="AH5" s="5"/>
      <c r="AI5" s="5"/>
      <c r="AJ5" s="15"/>
      <c r="AK5" s="34" t="s">
        <v>155</v>
      </c>
      <c r="AL5" s="54"/>
      <c r="AM5" s="54"/>
      <c r="AN5" s="34"/>
      <c r="AO5" s="5"/>
      <c r="AP5" s="5"/>
      <c r="AQ5" s="5"/>
      <c r="AR5" s="5"/>
      <c r="AS5" s="15"/>
      <c r="AT5" s="16"/>
      <c r="AU5" s="5"/>
      <c r="AV5" s="16"/>
      <c r="AW5" s="4"/>
    </row>
    <row r="6" spans="1:50" s="3" customFormat="1" ht="15.75">
      <c r="A6" s="23" t="s">
        <v>143</v>
      </c>
      <c r="B6" s="24"/>
      <c r="C6" s="5"/>
      <c r="D6" s="5"/>
      <c r="E6" s="5"/>
      <c r="F6" s="5"/>
      <c r="G6" s="5"/>
      <c r="H6" s="5"/>
      <c r="I6" s="15"/>
      <c r="J6" s="5"/>
      <c r="K6" s="5"/>
      <c r="L6" s="5"/>
      <c r="M6" s="5"/>
      <c r="N6" s="5"/>
      <c r="O6" s="5"/>
      <c r="P6" s="5"/>
      <c r="Q6" s="15"/>
      <c r="R6" s="15"/>
      <c r="S6" s="16"/>
      <c r="T6" s="17"/>
      <c r="U6" s="5"/>
      <c r="V6" s="5"/>
      <c r="W6" s="15"/>
      <c r="X6" s="16"/>
      <c r="Y6" s="16"/>
      <c r="Z6" s="5"/>
      <c r="AA6" s="5"/>
      <c r="AB6" s="15"/>
      <c r="AC6" s="5"/>
      <c r="AD6" s="5"/>
      <c r="AE6" s="5"/>
      <c r="AF6" s="5"/>
      <c r="AG6" s="5"/>
      <c r="AH6" s="5"/>
      <c r="AI6" s="5"/>
      <c r="AJ6" s="15"/>
      <c r="AK6" s="5"/>
      <c r="AL6" s="5"/>
      <c r="AM6" s="5"/>
      <c r="AN6" s="17"/>
      <c r="AO6" s="15"/>
      <c r="AP6" s="5"/>
      <c r="AQ6" s="15"/>
      <c r="AR6" s="15"/>
      <c r="AS6" s="15"/>
      <c r="AT6" s="16"/>
      <c r="AU6" s="5"/>
      <c r="AV6" s="16"/>
      <c r="AW6" s="4"/>
    </row>
    <row r="7" spans="1:50" s="26" customFormat="1" ht="12">
      <c r="A7" s="171" t="s">
        <v>144</v>
      </c>
      <c r="B7" s="172"/>
      <c r="C7" s="172"/>
      <c r="D7" s="172"/>
      <c r="E7" s="45">
        <v>12</v>
      </c>
      <c r="F7" s="45"/>
      <c r="G7" s="46">
        <v>4</v>
      </c>
      <c r="H7" s="46">
        <v>4</v>
      </c>
      <c r="I7" s="46">
        <v>4</v>
      </c>
      <c r="J7" s="45">
        <v>10</v>
      </c>
      <c r="K7" s="45"/>
      <c r="L7" s="46">
        <v>2</v>
      </c>
      <c r="M7" s="46">
        <v>2</v>
      </c>
      <c r="N7" s="46">
        <v>2</v>
      </c>
      <c r="O7" s="46">
        <v>2</v>
      </c>
      <c r="P7" s="46">
        <v>2</v>
      </c>
      <c r="Q7" s="45">
        <v>8</v>
      </c>
      <c r="R7" s="45"/>
      <c r="S7" s="46">
        <v>1</v>
      </c>
      <c r="T7" s="46">
        <v>1</v>
      </c>
      <c r="U7" s="46">
        <v>2</v>
      </c>
      <c r="V7" s="46">
        <v>2</v>
      </c>
      <c r="W7" s="46">
        <v>2</v>
      </c>
      <c r="X7" s="47"/>
      <c r="Y7" s="47"/>
      <c r="Z7" s="45">
        <v>14</v>
      </c>
      <c r="AA7" s="45"/>
      <c r="AB7" s="46">
        <v>4</v>
      </c>
      <c r="AC7" s="46">
        <v>4</v>
      </c>
      <c r="AD7" s="46">
        <v>2</v>
      </c>
      <c r="AE7" s="46">
        <v>3</v>
      </c>
      <c r="AF7" s="46">
        <v>1</v>
      </c>
      <c r="AG7" s="45">
        <v>9</v>
      </c>
      <c r="AH7" s="45"/>
      <c r="AI7" s="46">
        <v>3</v>
      </c>
      <c r="AJ7" s="46">
        <v>3</v>
      </c>
      <c r="AK7" s="46">
        <v>3</v>
      </c>
      <c r="AL7" s="45">
        <v>7</v>
      </c>
      <c r="AM7" s="45"/>
      <c r="AN7" s="46">
        <v>1</v>
      </c>
      <c r="AO7" s="46">
        <v>1</v>
      </c>
      <c r="AP7" s="46">
        <v>1</v>
      </c>
      <c r="AQ7" s="46">
        <v>2</v>
      </c>
      <c r="AR7" s="46">
        <v>2</v>
      </c>
      <c r="AS7" s="48"/>
      <c r="AT7" s="57"/>
      <c r="AU7" s="48"/>
      <c r="AV7" s="57"/>
      <c r="AW7" s="32"/>
    </row>
    <row r="8" spans="1:50" s="31" customFormat="1" ht="50.25" customHeight="1">
      <c r="A8" s="25" t="s">
        <v>145</v>
      </c>
      <c r="B8" s="25" t="s">
        <v>146</v>
      </c>
      <c r="C8" s="25" t="s">
        <v>0</v>
      </c>
      <c r="D8" s="25" t="s">
        <v>1</v>
      </c>
      <c r="E8" s="49" t="s">
        <v>2</v>
      </c>
      <c r="F8" s="49"/>
      <c r="G8" s="50" t="s">
        <v>3</v>
      </c>
      <c r="H8" s="50" t="s">
        <v>4</v>
      </c>
      <c r="I8" s="50" t="s">
        <v>5</v>
      </c>
      <c r="J8" s="49" t="s">
        <v>6</v>
      </c>
      <c r="K8" s="49"/>
      <c r="L8" s="50" t="s">
        <v>7</v>
      </c>
      <c r="M8" s="50" t="s">
        <v>8</v>
      </c>
      <c r="N8" s="50" t="s">
        <v>9</v>
      </c>
      <c r="O8" s="50" t="s">
        <v>10</v>
      </c>
      <c r="P8" s="50" t="s">
        <v>11</v>
      </c>
      <c r="Q8" s="49" t="s">
        <v>12</v>
      </c>
      <c r="R8" s="49"/>
      <c r="S8" s="50" t="s">
        <v>13</v>
      </c>
      <c r="T8" s="50" t="s">
        <v>14</v>
      </c>
      <c r="U8" s="50" t="s">
        <v>15</v>
      </c>
      <c r="V8" s="50" t="s">
        <v>16</v>
      </c>
      <c r="W8" s="50" t="s">
        <v>17</v>
      </c>
      <c r="X8" s="51" t="s">
        <v>147</v>
      </c>
      <c r="Y8" s="51"/>
      <c r="Z8" s="49" t="s">
        <v>18</v>
      </c>
      <c r="AA8" s="49"/>
      <c r="AB8" s="50" t="s">
        <v>19</v>
      </c>
      <c r="AC8" s="50" t="s">
        <v>20</v>
      </c>
      <c r="AD8" s="50" t="s">
        <v>21</v>
      </c>
      <c r="AE8" s="50" t="s">
        <v>22</v>
      </c>
      <c r="AF8" s="50" t="s">
        <v>23</v>
      </c>
      <c r="AG8" s="49" t="s">
        <v>24</v>
      </c>
      <c r="AH8" s="49"/>
      <c r="AI8" s="50" t="s">
        <v>25</v>
      </c>
      <c r="AJ8" s="50" t="s">
        <v>26</v>
      </c>
      <c r="AK8" s="50" t="s">
        <v>27</v>
      </c>
      <c r="AL8" s="49" t="s">
        <v>28</v>
      </c>
      <c r="AM8" s="49"/>
      <c r="AN8" s="50" t="s">
        <v>29</v>
      </c>
      <c r="AO8" s="50" t="s">
        <v>30</v>
      </c>
      <c r="AP8" s="50" t="s">
        <v>31</v>
      </c>
      <c r="AQ8" s="50" t="s">
        <v>32</v>
      </c>
      <c r="AR8" s="50" t="s">
        <v>33</v>
      </c>
      <c r="AS8" s="52" t="s">
        <v>148</v>
      </c>
      <c r="AT8" s="58"/>
      <c r="AU8" s="52" t="s">
        <v>149</v>
      </c>
      <c r="AV8" s="62"/>
      <c r="AW8" s="53" t="s">
        <v>34</v>
      </c>
    </row>
    <row r="9" spans="1:50" s="26" customFormat="1" ht="17.25" customHeight="1">
      <c r="A9" s="32">
        <v>1</v>
      </c>
      <c r="B9" s="32" t="s">
        <v>62</v>
      </c>
      <c r="C9" s="32" t="s">
        <v>60</v>
      </c>
      <c r="D9" s="32" t="s">
        <v>63</v>
      </c>
      <c r="E9" s="39">
        <f t="shared" ref="E9:E32" si="0">(G9+H9+I9)/3</f>
        <v>10.89</v>
      </c>
      <c r="F9" s="55">
        <f>IF(VALUE(E9)&gt;=10,12,SUM(IF(VALUE(G9)&gt;=10,4,0),IF(VALUE(H9)&gt;=10,4,0),IF(VALUE(I9)&gt;=10,4,0)))</f>
        <v>12</v>
      </c>
      <c r="G9" s="40">
        <v>10.67</v>
      </c>
      <c r="H9" s="40">
        <v>14</v>
      </c>
      <c r="I9" s="40">
        <v>8</v>
      </c>
      <c r="J9" s="39">
        <f t="shared" ref="J9:J32" si="1">(L9+M9+N9+O9+P9)/5</f>
        <v>8.1</v>
      </c>
      <c r="K9" s="55">
        <f>IF(VALUE(J9)&gt;=10,10,SUM(IF(VALUE(L9)&gt;=10,2,0),IF(VALUE(M9)&gt;=10,2,0),IF(VALUE(N9)&gt;=10,2,0),IF(VALUE(O9)&gt;=9.99,2,0),IF(VALUE(P9)&gt;=10,2,0)))</f>
        <v>6</v>
      </c>
      <c r="L9" s="41" t="s">
        <v>44</v>
      </c>
      <c r="M9" s="40">
        <v>8.5</v>
      </c>
      <c r="N9" s="41" t="s">
        <v>44</v>
      </c>
      <c r="O9" s="41" t="s">
        <v>37</v>
      </c>
      <c r="P9" s="41">
        <v>0</v>
      </c>
      <c r="Q9" s="39">
        <f t="shared" ref="Q9:Q32" si="2">(S9+T9+(U9*2)+(V9*2)+(W9*2))/8</f>
        <v>10.375</v>
      </c>
      <c r="R9" s="55">
        <f>IF(VALUE(Q9)&gt;=10,8,SUM(IF(VALUE(S9)&gt;=10,1,0),IF(VALUE(T9)&gt;=10,1,0),IF(VALUE(U9)&gt;=10,2,0),IF(VALUE(V9)&gt;=10,2,0),IF(VALUE(W9)&gt;=10,2,0)))</f>
        <v>8</v>
      </c>
      <c r="S9" s="41" t="s">
        <v>42</v>
      </c>
      <c r="T9" s="41" t="s">
        <v>37</v>
      </c>
      <c r="U9" s="41" t="s">
        <v>58</v>
      </c>
      <c r="V9" s="41" t="s">
        <v>46</v>
      </c>
      <c r="W9" s="41" t="s">
        <v>35</v>
      </c>
      <c r="X9" s="38">
        <f t="shared" ref="X9:X32" si="3">((E9*12)+(J9*10)+(Q9*8))/30</f>
        <v>9.8226666666666667</v>
      </c>
      <c r="Y9" s="55">
        <f>IF(X9&gt;=10,30,F9+K9+R9)</f>
        <v>26</v>
      </c>
      <c r="Z9" s="39">
        <f t="shared" ref="Z9:Z32" si="4">((AB9*4)+(AC9*4)+(AD9*2)+(AE9*3)+AF9)/14</f>
        <v>5.5714285714285712</v>
      </c>
      <c r="AA9" s="55">
        <f>IF(VALUE(Z9)&gt;=10,14,SUM(IF(VALUE(AB9)&gt;=10,4,0),IF(VALUE(AC9)&gt;=10,4,0),IF(VALUE(AD9)&gt;=10,2,0),IF(VALUE(AE9)&gt;=10,3,0),IF(VALUE(AF9)&gt;=10,1,0)))</f>
        <v>7</v>
      </c>
      <c r="AB9" s="41">
        <v>11</v>
      </c>
      <c r="AC9" s="40">
        <v>0</v>
      </c>
      <c r="AD9" s="41" t="s">
        <v>35</v>
      </c>
      <c r="AE9" s="41">
        <v>0</v>
      </c>
      <c r="AF9" s="41">
        <v>10</v>
      </c>
      <c r="AG9" s="39">
        <f t="shared" ref="AG9:AG32" si="5">(AI9+AJ9+AK9)/3</f>
        <v>6.833333333333333</v>
      </c>
      <c r="AH9" s="55">
        <f>IF(VALUE(AG9)&gt;=10,9,SUM(IF(VALUE(AI9)&gt;=10,3,0),IF(VALUE(AJ9)&gt;=10,3,0),IF(VALUE(AK9)&gt;=10,3,0)))</f>
        <v>6</v>
      </c>
      <c r="AI9" s="40">
        <v>0</v>
      </c>
      <c r="AJ9" s="40">
        <v>10</v>
      </c>
      <c r="AK9" s="40">
        <v>10.5</v>
      </c>
      <c r="AL9" s="39">
        <f t="shared" ref="AL9:AL32" si="6">(AN9+AO9+AP9+(AQ9*2)+(AR9*2))/7</f>
        <v>12.857142857142858</v>
      </c>
      <c r="AM9" s="55">
        <f>IF(VALUE(AL9)&gt;=10,7,SUM(IF(VALUE(AN9)&gt;=10,1,0),IF(VALUE(AO9)&gt;=10,1,0),IF(VALUE(AP9)&gt;=9.99,1,0),IF(VALUE(AQ9)&gt;=10,2,0),IF(VALUE(AR9)&gt;=10,2,0)))</f>
        <v>7</v>
      </c>
      <c r="AN9" s="41" t="s">
        <v>37</v>
      </c>
      <c r="AO9" s="41" t="s">
        <v>64</v>
      </c>
      <c r="AP9" s="41" t="s">
        <v>37</v>
      </c>
      <c r="AQ9" s="41" t="s">
        <v>51</v>
      </c>
      <c r="AR9" s="41" t="s">
        <v>46</v>
      </c>
      <c r="AS9" s="38">
        <f t="shared" ref="AS9:AS32" si="7">((Z9*14)+(AG9*9)+(AL9*7))/30</f>
        <v>7.65</v>
      </c>
      <c r="AT9" s="59">
        <f>IF(AS9&gt;=10,30,AA9+AH9+AM9)</f>
        <v>20</v>
      </c>
      <c r="AU9" s="38">
        <f t="shared" ref="AU9:AU32" si="8">(X9+AS9)/2</f>
        <v>8.7363333333333344</v>
      </c>
      <c r="AV9" s="59">
        <f>Y9+AT9</f>
        <v>46</v>
      </c>
      <c r="AW9" s="32" t="str">
        <f t="shared" ref="AW9:AW32" si="9">IF(AU9&gt;=10,"Admis","Ajourné")</f>
        <v>Ajourné</v>
      </c>
      <c r="AX9" s="1"/>
    </row>
    <row r="10" spans="1:50" s="26" customFormat="1" ht="17.25" customHeight="1">
      <c r="A10" s="32">
        <v>2</v>
      </c>
      <c r="B10" s="32" t="s">
        <v>65</v>
      </c>
      <c r="C10" s="32" t="s">
        <v>66</v>
      </c>
      <c r="D10" s="32" t="s">
        <v>67</v>
      </c>
      <c r="E10" s="39">
        <f t="shared" si="0"/>
        <v>9.7766666666666655</v>
      </c>
      <c r="F10" s="55">
        <f t="shared" ref="F10:F32" si="10">IF(VALUE(E10)&gt;=10,12,SUM(IF(VALUE(G10)&gt;=10,4,0),IF(VALUE(I10)&gt;=10,4,0),IF(VALUE(K10)&gt;=10,4,0)))</f>
        <v>8</v>
      </c>
      <c r="G10" s="40">
        <v>8</v>
      </c>
      <c r="H10" s="40">
        <v>11</v>
      </c>
      <c r="I10" s="40">
        <v>10.33</v>
      </c>
      <c r="J10" s="39">
        <f t="shared" si="1"/>
        <v>10.45</v>
      </c>
      <c r="K10" s="55">
        <f t="shared" ref="K10:K32" si="11">IF(VALUE(J10)&gt;=10,10,SUM(IF(VALUE(L10)&gt;=10,2,0),IF(VALUE(M10)&gt;=10,2,0),IF(VALUE(N10)&gt;=10,2,0),IF(VALUE(O10)&gt;=9.99,2,0),IF(VALUE(P10)&gt;=10,2,0)))</f>
        <v>10</v>
      </c>
      <c r="L10" s="41" t="s">
        <v>68</v>
      </c>
      <c r="M10" s="40">
        <v>10</v>
      </c>
      <c r="N10" s="41" t="s">
        <v>37</v>
      </c>
      <c r="O10" s="41">
        <v>10</v>
      </c>
      <c r="P10" s="41" t="s">
        <v>54</v>
      </c>
      <c r="Q10" s="39">
        <f t="shared" si="2"/>
        <v>10.375</v>
      </c>
      <c r="R10" s="55">
        <f t="shared" ref="R10:R32" si="12">IF(VALUE(Q10)&gt;=10,8,SUM(IF(VALUE(S10)&gt;=10,1,0),IF(VALUE(T10)&gt;=10,1,0),IF(VALUE(U10)&gt;=10,2,0),IF(VALUE(V10)&gt;=10,2,0),IF(VALUE(W10)&gt;=10,2,0)))</f>
        <v>8</v>
      </c>
      <c r="S10" s="41" t="s">
        <v>58</v>
      </c>
      <c r="T10" s="41" t="s">
        <v>52</v>
      </c>
      <c r="U10" s="41" t="s">
        <v>37</v>
      </c>
      <c r="V10" s="41" t="s">
        <v>46</v>
      </c>
      <c r="W10" s="41" t="s">
        <v>54</v>
      </c>
      <c r="X10" s="38">
        <f t="shared" si="3"/>
        <v>10.160666666666666</v>
      </c>
      <c r="Y10" s="55">
        <f t="shared" ref="Y10:Y32" si="13">IF(X10&gt;=10,30,F10+K10+R10)</f>
        <v>30</v>
      </c>
      <c r="Z10" s="39">
        <f t="shared" si="4"/>
        <v>7.4642857142857144</v>
      </c>
      <c r="AA10" s="55">
        <f t="shared" ref="AA10:AA32" si="14">IF(VALUE(Z10)&gt;=10,14,SUM(IF(VALUE(AB10)&gt;=10,4,0),IF(VALUE(AC10)&gt;=10,4,0),IF(VALUE(AD10)&gt;=10,2,0),IF(VALUE(AE10)&gt;=10,3,0),IF(VALUE(AF10)&gt;=10,1,0)))</f>
        <v>8</v>
      </c>
      <c r="AB10" s="41" t="s">
        <v>68</v>
      </c>
      <c r="AC10" s="40">
        <v>0</v>
      </c>
      <c r="AD10" s="41">
        <v>0</v>
      </c>
      <c r="AE10" s="41">
        <v>13.5</v>
      </c>
      <c r="AF10" s="41" t="s">
        <v>61</v>
      </c>
      <c r="AG10" s="39">
        <f t="shared" si="5"/>
        <v>11.166666666666666</v>
      </c>
      <c r="AH10" s="55">
        <f t="shared" ref="AH10:AH32" si="15">IF(VALUE(AG10)&gt;=10,9,SUM(IF(VALUE(AI10)&gt;=10,3,0),IF(VALUE(AJ10)&gt;=10,3,0),IF(VALUE(AK10)&gt;=10,3,0)))</f>
        <v>9</v>
      </c>
      <c r="AI10" s="40">
        <v>13</v>
      </c>
      <c r="AJ10" s="40">
        <v>12</v>
      </c>
      <c r="AK10" s="40">
        <v>8.5</v>
      </c>
      <c r="AL10" s="39">
        <f t="shared" si="6"/>
        <v>11.285714285714286</v>
      </c>
      <c r="AM10" s="55">
        <f t="shared" ref="AM10:AM32" si="16">IF(VALUE(AL10)&gt;=10,7,SUM(IF(VALUE(AN10)&gt;=10,1,0),IF(VALUE(AO10)&gt;=10,1,0),IF(VALUE(AP10)&gt;=9.99,1,0),IF(VALUE(AQ10)&gt;=10,2,0),IF(VALUE(AR10)&gt;=10,2,0)))</f>
        <v>7</v>
      </c>
      <c r="AN10" s="41" t="s">
        <v>58</v>
      </c>
      <c r="AO10" s="41" t="s">
        <v>43</v>
      </c>
      <c r="AP10" s="41" t="s">
        <v>37</v>
      </c>
      <c r="AQ10" s="41" t="s">
        <v>54</v>
      </c>
      <c r="AR10" s="41" t="s">
        <v>70</v>
      </c>
      <c r="AS10" s="38">
        <f t="shared" si="7"/>
        <v>9.4666666666666668</v>
      </c>
      <c r="AT10" s="59">
        <f t="shared" ref="AT10:AT32" si="17">IF(AS10&gt;=10,30,AA10+AH10+AM10)</f>
        <v>24</v>
      </c>
      <c r="AU10" s="38">
        <f t="shared" si="8"/>
        <v>9.8136666666666663</v>
      </c>
      <c r="AV10" s="59">
        <f t="shared" ref="AV10:AV32" si="18">Y10+AT10</f>
        <v>54</v>
      </c>
      <c r="AW10" s="32" t="str">
        <f t="shared" si="9"/>
        <v>Ajourné</v>
      </c>
      <c r="AX10" s="1"/>
    </row>
    <row r="11" spans="1:50" s="26" customFormat="1" ht="17.25" customHeight="1">
      <c r="A11" s="32">
        <v>3</v>
      </c>
      <c r="B11" s="32" t="s">
        <v>73</v>
      </c>
      <c r="C11" s="32" t="s">
        <v>74</v>
      </c>
      <c r="D11" s="32" t="s">
        <v>75</v>
      </c>
      <c r="E11" s="39">
        <f t="shared" si="0"/>
        <v>10.723333333333334</v>
      </c>
      <c r="F11" s="55">
        <f t="shared" si="10"/>
        <v>12</v>
      </c>
      <c r="G11" s="40">
        <v>9</v>
      </c>
      <c r="H11" s="40">
        <v>11.5</v>
      </c>
      <c r="I11" s="40">
        <v>11.67</v>
      </c>
      <c r="J11" s="39">
        <f t="shared" si="1"/>
        <v>4.7</v>
      </c>
      <c r="K11" s="55">
        <f t="shared" si="11"/>
        <v>4</v>
      </c>
      <c r="L11" s="41" t="s">
        <v>51</v>
      </c>
      <c r="M11" s="40">
        <v>0</v>
      </c>
      <c r="N11" s="41">
        <v>0</v>
      </c>
      <c r="O11" s="41" t="s">
        <v>37</v>
      </c>
      <c r="P11" s="41">
        <v>0</v>
      </c>
      <c r="Q11" s="39">
        <f t="shared" si="2"/>
        <v>7.125</v>
      </c>
      <c r="R11" s="55">
        <f t="shared" si="12"/>
        <v>5</v>
      </c>
      <c r="S11" s="41" t="s">
        <v>35</v>
      </c>
      <c r="T11" s="41">
        <v>0</v>
      </c>
      <c r="U11" s="41" t="s">
        <v>50</v>
      </c>
      <c r="V11" s="41" t="s">
        <v>44</v>
      </c>
      <c r="W11" s="41">
        <v>0</v>
      </c>
      <c r="X11" s="38">
        <f t="shared" si="3"/>
        <v>7.7560000000000002</v>
      </c>
      <c r="Y11" s="55">
        <f t="shared" si="13"/>
        <v>21</v>
      </c>
      <c r="Z11" s="39">
        <f t="shared" si="4"/>
        <v>6.8928571428571432</v>
      </c>
      <c r="AA11" s="55">
        <f t="shared" si="14"/>
        <v>8</v>
      </c>
      <c r="AB11" s="41" t="s">
        <v>46</v>
      </c>
      <c r="AC11" s="40">
        <v>0</v>
      </c>
      <c r="AD11" s="41">
        <v>0</v>
      </c>
      <c r="AE11" s="41" t="s">
        <v>37</v>
      </c>
      <c r="AF11" s="41" t="s">
        <v>54</v>
      </c>
      <c r="AG11" s="39">
        <f t="shared" si="5"/>
        <v>10.833333333333334</v>
      </c>
      <c r="AH11" s="55">
        <f t="shared" si="15"/>
        <v>9</v>
      </c>
      <c r="AI11" s="40">
        <v>9.17</v>
      </c>
      <c r="AJ11" s="40">
        <v>13.33</v>
      </c>
      <c r="AK11" s="40">
        <v>10</v>
      </c>
      <c r="AL11" s="39">
        <f t="shared" si="6"/>
        <v>4.9285714285714288</v>
      </c>
      <c r="AM11" s="55">
        <f t="shared" si="16"/>
        <v>3</v>
      </c>
      <c r="AN11" s="41">
        <v>0</v>
      </c>
      <c r="AO11" s="41">
        <v>0</v>
      </c>
      <c r="AP11" s="41" t="s">
        <v>57</v>
      </c>
      <c r="AQ11" s="41" t="s">
        <v>37</v>
      </c>
      <c r="AR11" s="41">
        <v>0</v>
      </c>
      <c r="AS11" s="38">
        <f t="shared" si="7"/>
        <v>7.6166666666666663</v>
      </c>
      <c r="AT11" s="59">
        <f t="shared" si="17"/>
        <v>20</v>
      </c>
      <c r="AU11" s="38">
        <f t="shared" si="8"/>
        <v>7.6863333333333337</v>
      </c>
      <c r="AV11" s="59">
        <f t="shared" si="18"/>
        <v>41</v>
      </c>
      <c r="AW11" s="32" t="str">
        <f t="shared" si="9"/>
        <v>Ajourné</v>
      </c>
      <c r="AX11" s="1"/>
    </row>
    <row r="12" spans="1:50" s="26" customFormat="1" ht="17.25" customHeight="1">
      <c r="A12" s="32">
        <v>4</v>
      </c>
      <c r="B12" s="32" t="s">
        <v>77</v>
      </c>
      <c r="C12" s="32" t="s">
        <v>78</v>
      </c>
      <c r="D12" s="32" t="s">
        <v>76</v>
      </c>
      <c r="E12" s="39">
        <f t="shared" si="0"/>
        <v>10.833333333333334</v>
      </c>
      <c r="F12" s="55">
        <f t="shared" si="10"/>
        <v>12</v>
      </c>
      <c r="G12" s="40">
        <v>10.67</v>
      </c>
      <c r="H12" s="40">
        <v>11.5</v>
      </c>
      <c r="I12" s="40">
        <v>10.33</v>
      </c>
      <c r="J12" s="39">
        <f t="shared" si="1"/>
        <v>8.4340000000000011</v>
      </c>
      <c r="K12" s="55">
        <f t="shared" si="11"/>
        <v>4</v>
      </c>
      <c r="L12" s="41" t="s">
        <v>43</v>
      </c>
      <c r="M12" s="40">
        <v>6.67</v>
      </c>
      <c r="N12" s="41" t="s">
        <v>40</v>
      </c>
      <c r="O12" s="41" t="s">
        <v>48</v>
      </c>
      <c r="P12" s="41" t="s">
        <v>45</v>
      </c>
      <c r="Q12" s="39">
        <f t="shared" si="2"/>
        <v>11.125</v>
      </c>
      <c r="R12" s="55">
        <f t="shared" si="12"/>
        <v>8</v>
      </c>
      <c r="S12" s="41" t="s">
        <v>35</v>
      </c>
      <c r="T12" s="41" t="s">
        <v>46</v>
      </c>
      <c r="U12" s="41" t="s">
        <v>43</v>
      </c>
      <c r="V12" s="41" t="s">
        <v>54</v>
      </c>
      <c r="W12" s="41" t="s">
        <v>46</v>
      </c>
      <c r="X12" s="38">
        <f t="shared" si="3"/>
        <v>10.111333333333334</v>
      </c>
      <c r="Y12" s="55">
        <f t="shared" si="13"/>
        <v>30</v>
      </c>
      <c r="Z12" s="39">
        <f t="shared" si="4"/>
        <v>2.3928571428571428</v>
      </c>
      <c r="AA12" s="55">
        <f t="shared" si="14"/>
        <v>3</v>
      </c>
      <c r="AB12" s="41">
        <v>0</v>
      </c>
      <c r="AC12" s="40">
        <v>0</v>
      </c>
      <c r="AD12" s="41" t="s">
        <v>37</v>
      </c>
      <c r="AE12" s="41">
        <v>0</v>
      </c>
      <c r="AF12" s="41" t="s">
        <v>51</v>
      </c>
      <c r="AG12" s="39">
        <f t="shared" si="5"/>
        <v>10.11</v>
      </c>
      <c r="AH12" s="55">
        <f t="shared" si="15"/>
        <v>9</v>
      </c>
      <c r="AI12" s="40">
        <v>11</v>
      </c>
      <c r="AJ12" s="40">
        <v>10</v>
      </c>
      <c r="AK12" s="40">
        <v>9.33</v>
      </c>
      <c r="AL12" s="39">
        <f t="shared" si="6"/>
        <v>10.928571428571429</v>
      </c>
      <c r="AM12" s="55">
        <f t="shared" si="16"/>
        <v>7</v>
      </c>
      <c r="AN12" s="41" t="s">
        <v>36</v>
      </c>
      <c r="AO12" s="41" t="s">
        <v>44</v>
      </c>
      <c r="AP12" s="41" t="s">
        <v>79</v>
      </c>
      <c r="AQ12" s="41" t="s">
        <v>56</v>
      </c>
      <c r="AR12" s="41" t="s">
        <v>54</v>
      </c>
      <c r="AS12" s="38">
        <f t="shared" si="7"/>
        <v>6.6996666666666673</v>
      </c>
      <c r="AT12" s="59">
        <f t="shared" si="17"/>
        <v>19</v>
      </c>
      <c r="AU12" s="38">
        <f t="shared" si="8"/>
        <v>8.4055</v>
      </c>
      <c r="AV12" s="59">
        <f t="shared" si="18"/>
        <v>49</v>
      </c>
      <c r="AW12" s="32" t="str">
        <f t="shared" si="9"/>
        <v>Ajourné</v>
      </c>
      <c r="AX12" s="1"/>
    </row>
    <row r="13" spans="1:50" s="26" customFormat="1" ht="17.25" customHeight="1">
      <c r="A13" s="32">
        <v>5</v>
      </c>
      <c r="B13" s="32" t="s">
        <v>81</v>
      </c>
      <c r="C13" s="32" t="s">
        <v>82</v>
      </c>
      <c r="D13" s="32" t="s">
        <v>83</v>
      </c>
      <c r="E13" s="39">
        <f t="shared" si="0"/>
        <v>7.7766666666666664</v>
      </c>
      <c r="F13" s="55">
        <f t="shared" si="10"/>
        <v>4</v>
      </c>
      <c r="G13" s="40">
        <v>5</v>
      </c>
      <c r="H13" s="40">
        <v>8</v>
      </c>
      <c r="I13" s="40">
        <v>10.33</v>
      </c>
      <c r="J13" s="39">
        <f t="shared" si="1"/>
        <v>6.1</v>
      </c>
      <c r="K13" s="55">
        <f t="shared" si="11"/>
        <v>6</v>
      </c>
      <c r="L13" s="41" t="s">
        <v>37</v>
      </c>
      <c r="M13" s="40">
        <v>10.5</v>
      </c>
      <c r="N13" s="41">
        <v>0</v>
      </c>
      <c r="O13" s="41">
        <v>10</v>
      </c>
      <c r="P13" s="41">
        <v>0</v>
      </c>
      <c r="Q13" s="39">
        <f t="shared" si="2"/>
        <v>11.6875</v>
      </c>
      <c r="R13" s="55">
        <f t="shared" si="12"/>
        <v>8</v>
      </c>
      <c r="S13" s="41" t="s">
        <v>47</v>
      </c>
      <c r="T13" s="41" t="s">
        <v>42</v>
      </c>
      <c r="U13" s="41" t="s">
        <v>46</v>
      </c>
      <c r="V13" s="41" t="s">
        <v>46</v>
      </c>
      <c r="W13" s="41" t="s">
        <v>51</v>
      </c>
      <c r="X13" s="38">
        <f t="shared" si="3"/>
        <v>8.2606666666666673</v>
      </c>
      <c r="Y13" s="55">
        <f t="shared" si="13"/>
        <v>18</v>
      </c>
      <c r="Z13" s="39">
        <f t="shared" si="4"/>
        <v>8.3928571428571423</v>
      </c>
      <c r="AA13" s="55">
        <f t="shared" si="14"/>
        <v>7</v>
      </c>
      <c r="AB13" s="41" t="s">
        <v>37</v>
      </c>
      <c r="AC13" s="40">
        <v>9</v>
      </c>
      <c r="AD13" s="41">
        <v>0</v>
      </c>
      <c r="AE13" s="41">
        <v>11.5</v>
      </c>
      <c r="AF13" s="41">
        <v>7</v>
      </c>
      <c r="AG13" s="39">
        <f t="shared" si="5"/>
        <v>11.333333333333334</v>
      </c>
      <c r="AH13" s="55">
        <f t="shared" si="15"/>
        <v>9</v>
      </c>
      <c r="AI13" s="40">
        <v>11</v>
      </c>
      <c r="AJ13" s="40">
        <v>13</v>
      </c>
      <c r="AK13" s="40">
        <v>10</v>
      </c>
      <c r="AL13" s="39">
        <f t="shared" si="6"/>
        <v>9.7857142857142865</v>
      </c>
      <c r="AM13" s="55">
        <f t="shared" si="16"/>
        <v>6</v>
      </c>
      <c r="AN13" s="41">
        <v>0</v>
      </c>
      <c r="AO13" s="41" t="s">
        <v>37</v>
      </c>
      <c r="AP13" s="41" t="s">
        <v>54</v>
      </c>
      <c r="AQ13" s="41" t="s">
        <v>51</v>
      </c>
      <c r="AR13" s="41" t="s">
        <v>54</v>
      </c>
      <c r="AS13" s="38">
        <f t="shared" si="7"/>
        <v>9.6</v>
      </c>
      <c r="AT13" s="59">
        <f t="shared" si="17"/>
        <v>22</v>
      </c>
      <c r="AU13" s="38">
        <f t="shared" si="8"/>
        <v>8.9303333333333335</v>
      </c>
      <c r="AV13" s="59">
        <f t="shared" si="18"/>
        <v>40</v>
      </c>
      <c r="AW13" s="32" t="str">
        <f t="shared" si="9"/>
        <v>Ajourné</v>
      </c>
      <c r="AX13" s="1"/>
    </row>
    <row r="14" spans="1:50" s="26" customFormat="1" ht="17.25" customHeight="1">
      <c r="A14" s="32">
        <v>6</v>
      </c>
      <c r="B14" s="32" t="s">
        <v>84</v>
      </c>
      <c r="C14" s="32" t="s">
        <v>85</v>
      </c>
      <c r="D14" s="32" t="s">
        <v>86</v>
      </c>
      <c r="E14" s="39">
        <f t="shared" si="0"/>
        <v>9.1666666666666661</v>
      </c>
      <c r="F14" s="55">
        <f t="shared" si="10"/>
        <v>8</v>
      </c>
      <c r="G14" s="40">
        <v>7.17</v>
      </c>
      <c r="H14" s="40">
        <v>10</v>
      </c>
      <c r="I14" s="40">
        <v>10.33</v>
      </c>
      <c r="J14" s="39">
        <f t="shared" si="1"/>
        <v>10.234</v>
      </c>
      <c r="K14" s="55">
        <f t="shared" si="11"/>
        <v>10</v>
      </c>
      <c r="L14" s="41" t="s">
        <v>50</v>
      </c>
      <c r="M14" s="40">
        <v>8.67</v>
      </c>
      <c r="N14" s="41" t="s">
        <v>35</v>
      </c>
      <c r="O14" s="41" t="s">
        <v>52</v>
      </c>
      <c r="P14" s="41" t="s">
        <v>40</v>
      </c>
      <c r="Q14" s="39">
        <f t="shared" si="2"/>
        <v>12.125</v>
      </c>
      <c r="R14" s="55">
        <f t="shared" si="12"/>
        <v>8</v>
      </c>
      <c r="S14" s="41" t="s">
        <v>43</v>
      </c>
      <c r="T14" s="41" t="s">
        <v>38</v>
      </c>
      <c r="U14" s="41" t="s">
        <v>56</v>
      </c>
      <c r="V14" s="41" t="s">
        <v>56</v>
      </c>
      <c r="W14" s="41" t="s">
        <v>44</v>
      </c>
      <c r="X14" s="38">
        <f t="shared" si="3"/>
        <v>10.311333333333334</v>
      </c>
      <c r="Y14" s="55">
        <f t="shared" si="13"/>
        <v>30</v>
      </c>
      <c r="Z14" s="39">
        <f t="shared" si="4"/>
        <v>6.5357142857142856</v>
      </c>
      <c r="AA14" s="55">
        <f t="shared" si="14"/>
        <v>8</v>
      </c>
      <c r="AB14" s="41" t="s">
        <v>50</v>
      </c>
      <c r="AC14" s="40">
        <v>0</v>
      </c>
      <c r="AD14" s="41">
        <v>0</v>
      </c>
      <c r="AE14" s="41">
        <v>11</v>
      </c>
      <c r="AF14" s="41" t="s">
        <v>39</v>
      </c>
      <c r="AG14" s="39">
        <f t="shared" si="5"/>
        <v>10.223333333333334</v>
      </c>
      <c r="AH14" s="55">
        <f t="shared" si="15"/>
        <v>9</v>
      </c>
      <c r="AI14" s="40">
        <v>10</v>
      </c>
      <c r="AJ14" s="40">
        <v>9</v>
      </c>
      <c r="AK14" s="40">
        <v>11.67</v>
      </c>
      <c r="AL14" s="39">
        <f t="shared" si="6"/>
        <v>10.571428571428571</v>
      </c>
      <c r="AM14" s="55">
        <f t="shared" si="16"/>
        <v>7</v>
      </c>
      <c r="AN14" s="41" t="s">
        <v>36</v>
      </c>
      <c r="AO14" s="41" t="s">
        <v>43</v>
      </c>
      <c r="AP14" s="41" t="s">
        <v>37</v>
      </c>
      <c r="AQ14" s="41" t="s">
        <v>44</v>
      </c>
      <c r="AR14" s="41" t="s">
        <v>40</v>
      </c>
      <c r="AS14" s="38">
        <f t="shared" si="7"/>
        <v>8.5836666666666659</v>
      </c>
      <c r="AT14" s="59">
        <f t="shared" si="17"/>
        <v>24</v>
      </c>
      <c r="AU14" s="38">
        <f t="shared" si="8"/>
        <v>9.4474999999999998</v>
      </c>
      <c r="AV14" s="59">
        <f t="shared" si="18"/>
        <v>54</v>
      </c>
      <c r="AW14" s="32" t="str">
        <f t="shared" si="9"/>
        <v>Ajourné</v>
      </c>
      <c r="AX14" s="1"/>
    </row>
    <row r="15" spans="1:50" s="26" customFormat="1" ht="17.25" customHeight="1">
      <c r="A15" s="32">
        <v>7</v>
      </c>
      <c r="B15" s="32" t="s">
        <v>89</v>
      </c>
      <c r="C15" s="32" t="s">
        <v>90</v>
      </c>
      <c r="D15" s="32" t="s">
        <v>91</v>
      </c>
      <c r="E15" s="39">
        <f t="shared" si="0"/>
        <v>10.719999999999999</v>
      </c>
      <c r="F15" s="55">
        <f t="shared" si="10"/>
        <v>12</v>
      </c>
      <c r="G15" s="40">
        <v>9.83</v>
      </c>
      <c r="H15" s="40">
        <v>13.5</v>
      </c>
      <c r="I15" s="40">
        <v>8.83</v>
      </c>
      <c r="J15" s="39">
        <f t="shared" si="1"/>
        <v>9.5340000000000007</v>
      </c>
      <c r="K15" s="55">
        <f t="shared" si="11"/>
        <v>6</v>
      </c>
      <c r="L15" s="41" t="s">
        <v>36</v>
      </c>
      <c r="M15" s="40">
        <v>7.67</v>
      </c>
      <c r="N15" s="41" t="s">
        <v>37</v>
      </c>
      <c r="O15" s="41" t="s">
        <v>37</v>
      </c>
      <c r="P15" s="41" t="s">
        <v>44</v>
      </c>
      <c r="Q15" s="39">
        <f t="shared" si="2"/>
        <v>12.25</v>
      </c>
      <c r="R15" s="55">
        <f t="shared" si="12"/>
        <v>8</v>
      </c>
      <c r="S15" s="41" t="s">
        <v>58</v>
      </c>
      <c r="T15" s="41" t="s">
        <v>37</v>
      </c>
      <c r="U15" s="41" t="s">
        <v>36</v>
      </c>
      <c r="V15" s="41" t="s">
        <v>57</v>
      </c>
      <c r="W15" s="41" t="s">
        <v>70</v>
      </c>
      <c r="X15" s="38">
        <f t="shared" si="3"/>
        <v>10.732666666666667</v>
      </c>
      <c r="Y15" s="55">
        <f t="shared" si="13"/>
        <v>30</v>
      </c>
      <c r="Z15" s="39">
        <f t="shared" si="4"/>
        <v>4.8928571428571432</v>
      </c>
      <c r="AA15" s="55">
        <f t="shared" si="14"/>
        <v>6</v>
      </c>
      <c r="AB15" s="41">
        <v>0</v>
      </c>
      <c r="AC15" s="40">
        <v>0</v>
      </c>
      <c r="AD15" s="41" t="s">
        <v>37</v>
      </c>
      <c r="AE15" s="41">
        <v>12.5</v>
      </c>
      <c r="AF15" s="41" t="s">
        <v>44</v>
      </c>
      <c r="AG15" s="39">
        <f t="shared" si="5"/>
        <v>5.666666666666667</v>
      </c>
      <c r="AH15" s="55">
        <f t="shared" si="15"/>
        <v>3</v>
      </c>
      <c r="AI15" s="40">
        <v>0</v>
      </c>
      <c r="AJ15" s="40">
        <v>7</v>
      </c>
      <c r="AK15" s="40">
        <v>10</v>
      </c>
      <c r="AL15" s="39">
        <f t="shared" si="6"/>
        <v>12.642857142857142</v>
      </c>
      <c r="AM15" s="55">
        <f t="shared" si="16"/>
        <v>7</v>
      </c>
      <c r="AN15" s="41" t="s">
        <v>53</v>
      </c>
      <c r="AO15" s="41" t="s">
        <v>44</v>
      </c>
      <c r="AP15" s="41" t="s">
        <v>52</v>
      </c>
      <c r="AQ15" s="41" t="s">
        <v>70</v>
      </c>
      <c r="AR15" s="41" t="s">
        <v>57</v>
      </c>
      <c r="AS15" s="38">
        <f t="shared" si="7"/>
        <v>6.9333333333333336</v>
      </c>
      <c r="AT15" s="59">
        <f t="shared" si="17"/>
        <v>16</v>
      </c>
      <c r="AU15" s="38">
        <f t="shared" si="8"/>
        <v>8.8330000000000002</v>
      </c>
      <c r="AV15" s="59">
        <f t="shared" si="18"/>
        <v>46</v>
      </c>
      <c r="AW15" s="32" t="str">
        <f t="shared" si="9"/>
        <v>Ajourné</v>
      </c>
      <c r="AX15" s="1"/>
    </row>
    <row r="16" spans="1:50" s="26" customFormat="1" ht="17.25" customHeight="1">
      <c r="A16" s="32">
        <v>8</v>
      </c>
      <c r="B16" s="32" t="s">
        <v>93</v>
      </c>
      <c r="C16" s="32" t="s">
        <v>94</v>
      </c>
      <c r="D16" s="32" t="s">
        <v>95</v>
      </c>
      <c r="E16" s="39">
        <f t="shared" si="0"/>
        <v>10.943333333333333</v>
      </c>
      <c r="F16" s="55">
        <f t="shared" si="10"/>
        <v>12</v>
      </c>
      <c r="G16" s="40">
        <v>12.83</v>
      </c>
      <c r="H16" s="40">
        <v>9</v>
      </c>
      <c r="I16" s="40">
        <v>11</v>
      </c>
      <c r="J16" s="39">
        <f t="shared" si="1"/>
        <v>9.0659999999999989</v>
      </c>
      <c r="K16" s="55">
        <f t="shared" si="11"/>
        <v>6</v>
      </c>
      <c r="L16" s="41" t="s">
        <v>37</v>
      </c>
      <c r="M16" s="40">
        <v>8.33</v>
      </c>
      <c r="N16" s="41" t="s">
        <v>37</v>
      </c>
      <c r="O16" s="41" t="s">
        <v>52</v>
      </c>
      <c r="P16" s="41" t="s">
        <v>44</v>
      </c>
      <c r="Q16" s="39">
        <f t="shared" si="2"/>
        <v>10.3125</v>
      </c>
      <c r="R16" s="55">
        <f t="shared" si="12"/>
        <v>8</v>
      </c>
      <c r="S16" s="41" t="s">
        <v>58</v>
      </c>
      <c r="T16" s="41" t="s">
        <v>58</v>
      </c>
      <c r="U16" s="41" t="s">
        <v>37</v>
      </c>
      <c r="V16" s="41" t="s">
        <v>53</v>
      </c>
      <c r="W16" s="41" t="s">
        <v>88</v>
      </c>
      <c r="X16" s="38">
        <f t="shared" si="3"/>
        <v>10.149333333333335</v>
      </c>
      <c r="Y16" s="55">
        <f t="shared" si="13"/>
        <v>30</v>
      </c>
      <c r="Z16" s="39">
        <f t="shared" si="4"/>
        <v>5.7142857142857144</v>
      </c>
      <c r="AA16" s="55">
        <f t="shared" si="14"/>
        <v>8</v>
      </c>
      <c r="AB16" s="41" t="s">
        <v>37</v>
      </c>
      <c r="AC16" s="40">
        <v>0</v>
      </c>
      <c r="AD16" s="41">
        <v>0</v>
      </c>
      <c r="AE16" s="41" t="s">
        <v>37</v>
      </c>
      <c r="AF16" s="41" t="s">
        <v>37</v>
      </c>
      <c r="AG16" s="39">
        <f t="shared" si="5"/>
        <v>10.333333333333334</v>
      </c>
      <c r="AH16" s="55">
        <f t="shared" si="15"/>
        <v>9</v>
      </c>
      <c r="AI16" s="40">
        <v>10.5</v>
      </c>
      <c r="AJ16" s="40">
        <v>10.5</v>
      </c>
      <c r="AK16" s="40">
        <v>10</v>
      </c>
      <c r="AL16" s="39">
        <f t="shared" si="6"/>
        <v>11.5</v>
      </c>
      <c r="AM16" s="55">
        <f t="shared" si="16"/>
        <v>7</v>
      </c>
      <c r="AN16" s="41" t="s">
        <v>58</v>
      </c>
      <c r="AO16" s="41" t="s">
        <v>37</v>
      </c>
      <c r="AP16" s="41" t="s">
        <v>51</v>
      </c>
      <c r="AQ16" s="41" t="s">
        <v>72</v>
      </c>
      <c r="AR16" s="41" t="s">
        <v>43</v>
      </c>
      <c r="AS16" s="38">
        <f t="shared" si="7"/>
        <v>8.4499999999999993</v>
      </c>
      <c r="AT16" s="59">
        <f t="shared" si="17"/>
        <v>24</v>
      </c>
      <c r="AU16" s="38">
        <f t="shared" si="8"/>
        <v>9.299666666666667</v>
      </c>
      <c r="AV16" s="59">
        <f t="shared" si="18"/>
        <v>54</v>
      </c>
      <c r="AW16" s="32" t="str">
        <f t="shared" si="9"/>
        <v>Ajourné</v>
      </c>
      <c r="AX16" s="1"/>
    </row>
    <row r="17" spans="1:50" s="26" customFormat="1" ht="17.25" customHeight="1">
      <c r="A17" s="32">
        <v>9</v>
      </c>
      <c r="B17" s="32" t="s">
        <v>97</v>
      </c>
      <c r="C17" s="32" t="s">
        <v>98</v>
      </c>
      <c r="D17" s="32" t="s">
        <v>80</v>
      </c>
      <c r="E17" s="39">
        <f t="shared" si="0"/>
        <v>11.113333333333335</v>
      </c>
      <c r="F17" s="55">
        <f t="shared" si="10"/>
        <v>12</v>
      </c>
      <c r="G17" s="40">
        <v>11.67</v>
      </c>
      <c r="H17" s="40">
        <v>11.5</v>
      </c>
      <c r="I17" s="40">
        <v>10.17</v>
      </c>
      <c r="J17" s="39">
        <f t="shared" si="1"/>
        <v>9.1340000000000003</v>
      </c>
      <c r="K17" s="55">
        <f t="shared" si="11"/>
        <v>6</v>
      </c>
      <c r="L17" s="41" t="s">
        <v>54</v>
      </c>
      <c r="M17" s="40">
        <v>7.67</v>
      </c>
      <c r="N17" s="41" t="s">
        <v>37</v>
      </c>
      <c r="O17" s="41" t="s">
        <v>52</v>
      </c>
      <c r="P17" s="41" t="s">
        <v>50</v>
      </c>
      <c r="Q17" s="39">
        <f t="shared" si="2"/>
        <v>10.875</v>
      </c>
      <c r="R17" s="55">
        <f t="shared" si="12"/>
        <v>8</v>
      </c>
      <c r="S17" s="41" t="s">
        <v>35</v>
      </c>
      <c r="T17" s="41" t="s">
        <v>37</v>
      </c>
      <c r="U17" s="41" t="s">
        <v>37</v>
      </c>
      <c r="V17" s="41" t="s">
        <v>50</v>
      </c>
      <c r="W17" s="41" t="s">
        <v>44</v>
      </c>
      <c r="X17" s="38">
        <f t="shared" si="3"/>
        <v>10.390000000000002</v>
      </c>
      <c r="Y17" s="55">
        <f t="shared" si="13"/>
        <v>30</v>
      </c>
      <c r="Z17" s="39">
        <f t="shared" si="4"/>
        <v>8.3571428571428577</v>
      </c>
      <c r="AA17" s="55">
        <f t="shared" si="14"/>
        <v>11</v>
      </c>
      <c r="AB17" s="41" t="s">
        <v>44</v>
      </c>
      <c r="AC17" s="40">
        <v>10</v>
      </c>
      <c r="AD17" s="41" t="s">
        <v>37</v>
      </c>
      <c r="AE17" s="41">
        <v>0</v>
      </c>
      <c r="AF17" s="41" t="s">
        <v>40</v>
      </c>
      <c r="AG17" s="39">
        <f t="shared" si="5"/>
        <v>3.3333333333333335</v>
      </c>
      <c r="AH17" s="55">
        <f t="shared" si="15"/>
        <v>3</v>
      </c>
      <c r="AI17" s="40">
        <v>0</v>
      </c>
      <c r="AJ17" s="40">
        <v>10</v>
      </c>
      <c r="AK17" s="40">
        <v>0</v>
      </c>
      <c r="AL17" s="39">
        <f t="shared" si="6"/>
        <v>12.357142857142858</v>
      </c>
      <c r="AM17" s="55">
        <f t="shared" si="16"/>
        <v>7</v>
      </c>
      <c r="AN17" s="41" t="s">
        <v>40</v>
      </c>
      <c r="AO17" s="41" t="s">
        <v>40</v>
      </c>
      <c r="AP17" s="41" t="s">
        <v>49</v>
      </c>
      <c r="AQ17" s="41" t="s">
        <v>56</v>
      </c>
      <c r="AR17" s="41" t="s">
        <v>37</v>
      </c>
      <c r="AS17" s="38">
        <f t="shared" si="7"/>
        <v>7.7833333333333332</v>
      </c>
      <c r="AT17" s="59">
        <f t="shared" si="17"/>
        <v>21</v>
      </c>
      <c r="AU17" s="38">
        <f t="shared" si="8"/>
        <v>9.0866666666666678</v>
      </c>
      <c r="AV17" s="59">
        <f t="shared" si="18"/>
        <v>51</v>
      </c>
      <c r="AW17" s="32" t="str">
        <f t="shared" si="9"/>
        <v>Ajourné</v>
      </c>
      <c r="AX17" s="1"/>
    </row>
    <row r="18" spans="1:50" s="26" customFormat="1" ht="17.25" customHeight="1">
      <c r="A18" s="32">
        <v>10</v>
      </c>
      <c r="B18" s="32" t="s">
        <v>100</v>
      </c>
      <c r="C18" s="32" t="s">
        <v>101</v>
      </c>
      <c r="D18" s="32" t="s">
        <v>102</v>
      </c>
      <c r="E18" s="39">
        <f t="shared" si="0"/>
        <v>0</v>
      </c>
      <c r="F18" s="55">
        <f t="shared" si="10"/>
        <v>4</v>
      </c>
      <c r="G18" s="40">
        <v>0</v>
      </c>
      <c r="H18" s="40">
        <v>0</v>
      </c>
      <c r="I18" s="40">
        <v>0</v>
      </c>
      <c r="J18" s="39">
        <f t="shared" si="1"/>
        <v>10.384</v>
      </c>
      <c r="K18" s="55">
        <f t="shared" si="11"/>
        <v>10</v>
      </c>
      <c r="L18" s="41" t="s">
        <v>71</v>
      </c>
      <c r="M18" s="40">
        <v>9.67</v>
      </c>
      <c r="N18" s="41" t="s">
        <v>36</v>
      </c>
      <c r="O18" s="41" t="s">
        <v>37</v>
      </c>
      <c r="P18" s="41" t="s">
        <v>44</v>
      </c>
      <c r="Q18" s="39">
        <f t="shared" si="2"/>
        <v>4.25</v>
      </c>
      <c r="R18" s="55">
        <f t="shared" si="12"/>
        <v>3</v>
      </c>
      <c r="S18" s="41">
        <v>0</v>
      </c>
      <c r="T18" s="41" t="s">
        <v>46</v>
      </c>
      <c r="U18" s="41">
        <v>0</v>
      </c>
      <c r="V18" s="41" t="s">
        <v>37</v>
      </c>
      <c r="W18" s="41">
        <v>0</v>
      </c>
      <c r="X18" s="38">
        <f t="shared" si="3"/>
        <v>4.5946666666666669</v>
      </c>
      <c r="Y18" s="55">
        <f t="shared" si="13"/>
        <v>17</v>
      </c>
      <c r="Z18" s="39">
        <f t="shared" si="4"/>
        <v>10.308571428571428</v>
      </c>
      <c r="AA18" s="55">
        <f t="shared" si="14"/>
        <v>14</v>
      </c>
      <c r="AB18" s="41" t="s">
        <v>71</v>
      </c>
      <c r="AC18" s="40">
        <v>10.33</v>
      </c>
      <c r="AD18" s="41" t="s">
        <v>58</v>
      </c>
      <c r="AE18" s="41" t="s">
        <v>58</v>
      </c>
      <c r="AF18" s="41" t="s">
        <v>46</v>
      </c>
      <c r="AG18" s="39">
        <f t="shared" si="5"/>
        <v>8.2233333333333345</v>
      </c>
      <c r="AH18" s="55">
        <f t="shared" si="15"/>
        <v>3</v>
      </c>
      <c r="AI18" s="40">
        <v>4.33</v>
      </c>
      <c r="AJ18" s="40">
        <v>11.17</v>
      </c>
      <c r="AK18" s="40">
        <v>9.17</v>
      </c>
      <c r="AL18" s="39">
        <f t="shared" si="6"/>
        <v>11.821428571428571</v>
      </c>
      <c r="AM18" s="55">
        <f t="shared" si="16"/>
        <v>7</v>
      </c>
      <c r="AN18" s="41" t="s">
        <v>44</v>
      </c>
      <c r="AO18" s="41" t="s">
        <v>87</v>
      </c>
      <c r="AP18" s="41" t="s">
        <v>39</v>
      </c>
      <c r="AQ18" s="41" t="s">
        <v>46</v>
      </c>
      <c r="AR18" s="41" t="s">
        <v>54</v>
      </c>
      <c r="AS18" s="38">
        <f t="shared" si="7"/>
        <v>10.036</v>
      </c>
      <c r="AT18" s="59">
        <f t="shared" si="17"/>
        <v>30</v>
      </c>
      <c r="AU18" s="38">
        <f t="shared" si="8"/>
        <v>7.3153333333333332</v>
      </c>
      <c r="AV18" s="59">
        <f t="shared" si="18"/>
        <v>47</v>
      </c>
      <c r="AW18" s="32" t="str">
        <f t="shared" si="9"/>
        <v>Ajourné</v>
      </c>
      <c r="AX18" s="1"/>
    </row>
    <row r="19" spans="1:50" s="26" customFormat="1" ht="17.25" customHeight="1">
      <c r="A19" s="32">
        <v>11</v>
      </c>
      <c r="B19" s="32" t="s">
        <v>103</v>
      </c>
      <c r="C19" s="32" t="s">
        <v>104</v>
      </c>
      <c r="D19" s="32" t="s">
        <v>105</v>
      </c>
      <c r="E19" s="39">
        <f t="shared" si="0"/>
        <v>9.8333333333333339</v>
      </c>
      <c r="F19" s="55">
        <f t="shared" si="10"/>
        <v>8</v>
      </c>
      <c r="G19" s="40">
        <v>8.17</v>
      </c>
      <c r="H19" s="40">
        <v>11</v>
      </c>
      <c r="I19" s="40">
        <v>10.33</v>
      </c>
      <c r="J19" s="39">
        <f t="shared" si="1"/>
        <v>10.8</v>
      </c>
      <c r="K19" s="55">
        <f t="shared" si="11"/>
        <v>10</v>
      </c>
      <c r="L19" s="41" t="s">
        <v>37</v>
      </c>
      <c r="M19" s="40">
        <v>10</v>
      </c>
      <c r="N19" s="41" t="s">
        <v>44</v>
      </c>
      <c r="O19" s="41" t="s">
        <v>44</v>
      </c>
      <c r="P19" s="41" t="s">
        <v>35</v>
      </c>
      <c r="Q19" s="39">
        <f t="shared" si="2"/>
        <v>9.875</v>
      </c>
      <c r="R19" s="55">
        <f t="shared" si="12"/>
        <v>5</v>
      </c>
      <c r="S19" s="41" t="s">
        <v>58</v>
      </c>
      <c r="T19" s="41" t="s">
        <v>46</v>
      </c>
      <c r="U19" s="41" t="s">
        <v>54</v>
      </c>
      <c r="V19" s="41" t="s">
        <v>42</v>
      </c>
      <c r="W19" s="41" t="s">
        <v>40</v>
      </c>
      <c r="X19" s="38">
        <f t="shared" si="3"/>
        <v>10.166666666666666</v>
      </c>
      <c r="Y19" s="55">
        <f t="shared" si="13"/>
        <v>30</v>
      </c>
      <c r="Z19" s="39">
        <f t="shared" si="4"/>
        <v>4.3214285714285712</v>
      </c>
      <c r="AA19" s="55">
        <f t="shared" si="14"/>
        <v>6</v>
      </c>
      <c r="AB19" s="41">
        <v>0</v>
      </c>
      <c r="AC19" s="40">
        <v>0</v>
      </c>
      <c r="AD19" s="41" t="s">
        <v>37</v>
      </c>
      <c r="AE19" s="41" t="s">
        <v>37</v>
      </c>
      <c r="AF19" s="41" t="s">
        <v>54</v>
      </c>
      <c r="AG19" s="39">
        <f t="shared" si="5"/>
        <v>6.7233333333333336</v>
      </c>
      <c r="AH19" s="55">
        <f t="shared" si="15"/>
        <v>6</v>
      </c>
      <c r="AI19" s="40">
        <v>10.17</v>
      </c>
      <c r="AJ19" s="40">
        <v>10</v>
      </c>
      <c r="AK19" s="40">
        <v>0</v>
      </c>
      <c r="AL19" s="39">
        <f t="shared" si="6"/>
        <v>3.5</v>
      </c>
      <c r="AM19" s="55">
        <f t="shared" si="16"/>
        <v>2</v>
      </c>
      <c r="AN19" s="41">
        <v>0</v>
      </c>
      <c r="AO19" s="41" t="s">
        <v>57</v>
      </c>
      <c r="AP19" s="41" t="s">
        <v>37</v>
      </c>
      <c r="AQ19" s="41">
        <v>0</v>
      </c>
      <c r="AR19" s="41">
        <v>0</v>
      </c>
      <c r="AS19" s="38">
        <f t="shared" si="7"/>
        <v>4.8503333333333334</v>
      </c>
      <c r="AT19" s="59">
        <f t="shared" si="17"/>
        <v>14</v>
      </c>
      <c r="AU19" s="38">
        <f t="shared" si="8"/>
        <v>7.5084999999999997</v>
      </c>
      <c r="AV19" s="59">
        <f t="shared" si="18"/>
        <v>44</v>
      </c>
      <c r="AW19" s="32" t="str">
        <f t="shared" si="9"/>
        <v>Ajourné</v>
      </c>
      <c r="AX19" s="1"/>
    </row>
    <row r="20" spans="1:50" s="26" customFormat="1" ht="17.25" customHeight="1">
      <c r="A20" s="32">
        <v>12</v>
      </c>
      <c r="B20" s="32" t="s">
        <v>106</v>
      </c>
      <c r="C20" s="32" t="s">
        <v>107</v>
      </c>
      <c r="D20" s="32" t="s">
        <v>63</v>
      </c>
      <c r="E20" s="39">
        <f t="shared" si="0"/>
        <v>10.336666666666666</v>
      </c>
      <c r="F20" s="55">
        <f t="shared" si="10"/>
        <v>12</v>
      </c>
      <c r="G20" s="40">
        <v>10.67</v>
      </c>
      <c r="H20" s="40">
        <v>10.67</v>
      </c>
      <c r="I20" s="40">
        <v>9.67</v>
      </c>
      <c r="J20" s="39">
        <f t="shared" si="1"/>
        <v>9.3339999999999996</v>
      </c>
      <c r="K20" s="55">
        <f t="shared" si="11"/>
        <v>6</v>
      </c>
      <c r="L20" s="41" t="s">
        <v>37</v>
      </c>
      <c r="M20" s="40">
        <v>7.67</v>
      </c>
      <c r="N20" s="41" t="s">
        <v>44</v>
      </c>
      <c r="O20" s="41" t="s">
        <v>52</v>
      </c>
      <c r="P20" s="41" t="s">
        <v>35</v>
      </c>
      <c r="Q20" s="39">
        <f t="shared" si="2"/>
        <v>11.375</v>
      </c>
      <c r="R20" s="55">
        <f t="shared" si="12"/>
        <v>8</v>
      </c>
      <c r="S20" s="41" t="s">
        <v>48</v>
      </c>
      <c r="T20" s="41" t="s">
        <v>51</v>
      </c>
      <c r="U20" s="41" t="s">
        <v>71</v>
      </c>
      <c r="V20" s="41" t="s">
        <v>51</v>
      </c>
      <c r="W20" s="41" t="s">
        <v>40</v>
      </c>
      <c r="X20" s="38">
        <f t="shared" si="3"/>
        <v>10.279333333333334</v>
      </c>
      <c r="Y20" s="55">
        <f t="shared" si="13"/>
        <v>30</v>
      </c>
      <c r="Z20" s="39">
        <f t="shared" si="4"/>
        <v>11.905714285714286</v>
      </c>
      <c r="AA20" s="55">
        <f t="shared" si="14"/>
        <v>14</v>
      </c>
      <c r="AB20" s="41" t="s">
        <v>45</v>
      </c>
      <c r="AC20" s="40">
        <v>8.67</v>
      </c>
      <c r="AD20" s="41" t="s">
        <v>58</v>
      </c>
      <c r="AE20" s="41" t="s">
        <v>46</v>
      </c>
      <c r="AF20" s="41" t="s">
        <v>35</v>
      </c>
      <c r="AG20" s="39">
        <f t="shared" si="5"/>
        <v>0</v>
      </c>
      <c r="AH20" s="55">
        <f t="shared" si="15"/>
        <v>0</v>
      </c>
      <c r="AI20" s="40">
        <v>0</v>
      </c>
      <c r="AJ20" s="40">
        <v>0</v>
      </c>
      <c r="AK20" s="40">
        <v>0</v>
      </c>
      <c r="AL20" s="39">
        <f t="shared" si="6"/>
        <v>6.1071428571428568</v>
      </c>
      <c r="AM20" s="55">
        <f t="shared" si="16"/>
        <v>4</v>
      </c>
      <c r="AN20" s="41">
        <v>0</v>
      </c>
      <c r="AO20" s="41" t="s">
        <v>37</v>
      </c>
      <c r="AP20" s="41" t="s">
        <v>96</v>
      </c>
      <c r="AQ20" s="41" t="s">
        <v>37</v>
      </c>
      <c r="AR20" s="41">
        <v>0</v>
      </c>
      <c r="AS20" s="38">
        <f t="shared" si="7"/>
        <v>6.9809999999999999</v>
      </c>
      <c r="AT20" s="59">
        <f t="shared" si="17"/>
        <v>18</v>
      </c>
      <c r="AU20" s="38">
        <f t="shared" si="8"/>
        <v>8.6301666666666677</v>
      </c>
      <c r="AV20" s="59">
        <f t="shared" si="18"/>
        <v>48</v>
      </c>
      <c r="AW20" s="32" t="str">
        <f t="shared" si="9"/>
        <v>Ajourné</v>
      </c>
      <c r="AX20" s="1"/>
    </row>
    <row r="21" spans="1:50" s="26" customFormat="1" ht="17.25" customHeight="1">
      <c r="A21" s="32">
        <v>13</v>
      </c>
      <c r="B21" s="32" t="s">
        <v>108</v>
      </c>
      <c r="C21" s="32" t="s">
        <v>109</v>
      </c>
      <c r="D21" s="32" t="s">
        <v>110</v>
      </c>
      <c r="E21" s="39">
        <f t="shared" si="0"/>
        <v>6.7766666666666664</v>
      </c>
      <c r="F21" s="55">
        <f t="shared" si="10"/>
        <v>8</v>
      </c>
      <c r="G21" s="40">
        <v>4</v>
      </c>
      <c r="H21" s="40">
        <v>5</v>
      </c>
      <c r="I21" s="40">
        <v>11.33</v>
      </c>
      <c r="J21" s="39">
        <f t="shared" si="1"/>
        <v>10.3</v>
      </c>
      <c r="K21" s="55">
        <f t="shared" si="11"/>
        <v>10</v>
      </c>
      <c r="L21" s="41" t="s">
        <v>64</v>
      </c>
      <c r="M21" s="40">
        <v>9</v>
      </c>
      <c r="N21" s="41" t="s">
        <v>37</v>
      </c>
      <c r="O21" s="41" t="s">
        <v>38</v>
      </c>
      <c r="P21" s="41" t="s">
        <v>51</v>
      </c>
      <c r="Q21" s="39">
        <f t="shared" si="2"/>
        <v>11.0625</v>
      </c>
      <c r="R21" s="55">
        <f t="shared" si="12"/>
        <v>8</v>
      </c>
      <c r="S21" s="41" t="s">
        <v>36</v>
      </c>
      <c r="T21" s="41" t="s">
        <v>37</v>
      </c>
      <c r="U21" s="41" t="s">
        <v>37</v>
      </c>
      <c r="V21" s="41" t="s">
        <v>50</v>
      </c>
      <c r="W21" s="41" t="s">
        <v>92</v>
      </c>
      <c r="X21" s="38">
        <f t="shared" si="3"/>
        <v>9.0939999999999994</v>
      </c>
      <c r="Y21" s="55">
        <f t="shared" si="13"/>
        <v>26</v>
      </c>
      <c r="Z21" s="39">
        <f t="shared" si="4"/>
        <v>10.415714285714285</v>
      </c>
      <c r="AA21" s="55">
        <f t="shared" si="14"/>
        <v>14</v>
      </c>
      <c r="AB21" s="41" t="s">
        <v>40</v>
      </c>
      <c r="AC21" s="40">
        <v>7.33</v>
      </c>
      <c r="AD21" s="41" t="s">
        <v>58</v>
      </c>
      <c r="AE21" s="41" t="s">
        <v>40</v>
      </c>
      <c r="AF21" s="41" t="s">
        <v>53</v>
      </c>
      <c r="AG21" s="39">
        <f t="shared" si="5"/>
        <v>8.61</v>
      </c>
      <c r="AH21" s="55">
        <f t="shared" si="15"/>
        <v>3</v>
      </c>
      <c r="AI21" s="40">
        <v>7</v>
      </c>
      <c r="AJ21" s="40">
        <v>11.5</v>
      </c>
      <c r="AK21" s="40">
        <v>7.33</v>
      </c>
      <c r="AL21" s="39">
        <f t="shared" si="6"/>
        <v>11.5</v>
      </c>
      <c r="AM21" s="55">
        <f t="shared" si="16"/>
        <v>7</v>
      </c>
      <c r="AN21" s="41" t="s">
        <v>53</v>
      </c>
      <c r="AO21" s="41" t="s">
        <v>48</v>
      </c>
      <c r="AP21" s="41" t="s">
        <v>40</v>
      </c>
      <c r="AQ21" s="41" t="s">
        <v>61</v>
      </c>
      <c r="AR21" s="41" t="s">
        <v>35</v>
      </c>
      <c r="AS21" s="38">
        <f t="shared" si="7"/>
        <v>10.127000000000001</v>
      </c>
      <c r="AT21" s="59">
        <f t="shared" si="17"/>
        <v>30</v>
      </c>
      <c r="AU21" s="38">
        <f t="shared" si="8"/>
        <v>9.6105</v>
      </c>
      <c r="AV21" s="59">
        <f t="shared" si="18"/>
        <v>56</v>
      </c>
      <c r="AW21" s="32" t="str">
        <f t="shared" si="9"/>
        <v>Ajourné</v>
      </c>
      <c r="AX21" s="1"/>
    </row>
    <row r="22" spans="1:50" s="26" customFormat="1" ht="17.25" customHeight="1">
      <c r="A22" s="32">
        <v>14</v>
      </c>
      <c r="B22" s="32" t="s">
        <v>111</v>
      </c>
      <c r="C22" s="32" t="s">
        <v>112</v>
      </c>
      <c r="D22" s="32" t="s">
        <v>113</v>
      </c>
      <c r="E22" s="39">
        <f t="shared" si="0"/>
        <v>3.6666666666666665</v>
      </c>
      <c r="F22" s="55">
        <f t="shared" si="10"/>
        <v>0</v>
      </c>
      <c r="G22" s="40">
        <v>0</v>
      </c>
      <c r="H22" s="40">
        <v>11</v>
      </c>
      <c r="I22" s="40">
        <v>0</v>
      </c>
      <c r="J22" s="39">
        <f t="shared" si="1"/>
        <v>6</v>
      </c>
      <c r="K22" s="55">
        <f t="shared" si="11"/>
        <v>6</v>
      </c>
      <c r="L22" s="41" t="s">
        <v>37</v>
      </c>
      <c r="M22" s="40">
        <v>0</v>
      </c>
      <c r="N22" s="41" t="s">
        <v>37</v>
      </c>
      <c r="O22" s="41">
        <v>0</v>
      </c>
      <c r="P22" s="41" t="s">
        <v>37</v>
      </c>
      <c r="Q22" s="39">
        <f t="shared" si="2"/>
        <v>12.6875</v>
      </c>
      <c r="R22" s="55">
        <f t="shared" si="12"/>
        <v>8</v>
      </c>
      <c r="S22" s="41" t="s">
        <v>53</v>
      </c>
      <c r="T22" s="41" t="s">
        <v>58</v>
      </c>
      <c r="U22" s="41" t="s">
        <v>44</v>
      </c>
      <c r="V22" s="41" t="s">
        <v>46</v>
      </c>
      <c r="W22" s="41" t="s">
        <v>61</v>
      </c>
      <c r="X22" s="38">
        <f t="shared" si="3"/>
        <v>6.85</v>
      </c>
      <c r="Y22" s="55">
        <f t="shared" si="13"/>
        <v>14</v>
      </c>
      <c r="Z22" s="39">
        <f t="shared" si="4"/>
        <v>4.7142857142857144</v>
      </c>
      <c r="AA22" s="55">
        <f t="shared" si="14"/>
        <v>5</v>
      </c>
      <c r="AB22" s="41" t="s">
        <v>46</v>
      </c>
      <c r="AC22" s="40">
        <v>0</v>
      </c>
      <c r="AD22" s="41">
        <v>0</v>
      </c>
      <c r="AE22" s="41">
        <v>0</v>
      </c>
      <c r="AF22" s="41" t="s">
        <v>37</v>
      </c>
      <c r="AG22" s="39">
        <f t="shared" si="5"/>
        <v>0</v>
      </c>
      <c r="AH22" s="55">
        <f t="shared" si="15"/>
        <v>0</v>
      </c>
      <c r="AI22" s="40">
        <v>0</v>
      </c>
      <c r="AJ22" s="40">
        <v>0</v>
      </c>
      <c r="AK22" s="40">
        <v>0</v>
      </c>
      <c r="AL22" s="39">
        <f t="shared" si="6"/>
        <v>11.892857142857142</v>
      </c>
      <c r="AM22" s="55">
        <f t="shared" si="16"/>
        <v>7</v>
      </c>
      <c r="AN22" s="41" t="s">
        <v>39</v>
      </c>
      <c r="AO22" s="41" t="s">
        <v>52</v>
      </c>
      <c r="AP22" s="41" t="s">
        <v>68</v>
      </c>
      <c r="AQ22" s="41" t="s">
        <v>39</v>
      </c>
      <c r="AR22" s="41" t="s">
        <v>46</v>
      </c>
      <c r="AS22" s="38">
        <f t="shared" si="7"/>
        <v>4.9749999999999996</v>
      </c>
      <c r="AT22" s="59">
        <f t="shared" si="17"/>
        <v>12</v>
      </c>
      <c r="AU22" s="38">
        <f t="shared" si="8"/>
        <v>5.9124999999999996</v>
      </c>
      <c r="AV22" s="59">
        <f t="shared" si="18"/>
        <v>26</v>
      </c>
      <c r="AW22" s="32" t="str">
        <f t="shared" si="9"/>
        <v>Ajourné</v>
      </c>
      <c r="AX22" s="1"/>
    </row>
    <row r="23" spans="1:50" s="26" customFormat="1" ht="17.25" customHeight="1">
      <c r="A23" s="32">
        <v>15</v>
      </c>
      <c r="B23" s="32" t="s">
        <v>114</v>
      </c>
      <c r="C23" s="32" t="s">
        <v>115</v>
      </c>
      <c r="D23" s="32" t="s">
        <v>116</v>
      </c>
      <c r="E23" s="39">
        <f t="shared" si="0"/>
        <v>3.5566666666666666</v>
      </c>
      <c r="F23" s="55">
        <f t="shared" si="10"/>
        <v>8</v>
      </c>
      <c r="G23" s="40">
        <v>0</v>
      </c>
      <c r="H23" s="40">
        <v>0</v>
      </c>
      <c r="I23" s="40">
        <v>10.67</v>
      </c>
      <c r="J23" s="39">
        <f t="shared" si="1"/>
        <v>10.134</v>
      </c>
      <c r="K23" s="55">
        <f t="shared" si="11"/>
        <v>10</v>
      </c>
      <c r="L23" s="41" t="s">
        <v>37</v>
      </c>
      <c r="M23" s="40">
        <v>8.67</v>
      </c>
      <c r="N23" s="41" t="s">
        <v>37</v>
      </c>
      <c r="O23" s="41" t="s">
        <v>37</v>
      </c>
      <c r="P23" s="41" t="s">
        <v>35</v>
      </c>
      <c r="Q23" s="39">
        <f t="shared" si="2"/>
        <v>10.375</v>
      </c>
      <c r="R23" s="55">
        <f t="shared" si="12"/>
        <v>8</v>
      </c>
      <c r="S23" s="41" t="s">
        <v>37</v>
      </c>
      <c r="T23" s="41" t="s">
        <v>37</v>
      </c>
      <c r="U23" s="41" t="s">
        <v>50</v>
      </c>
      <c r="V23" s="41" t="s">
        <v>36</v>
      </c>
      <c r="W23" s="41" t="s">
        <v>44</v>
      </c>
      <c r="X23" s="38">
        <f t="shared" si="3"/>
        <v>7.5673333333333339</v>
      </c>
      <c r="Y23" s="55">
        <f t="shared" si="13"/>
        <v>26</v>
      </c>
      <c r="Z23" s="39">
        <f t="shared" si="4"/>
        <v>2.2857142857142856</v>
      </c>
      <c r="AA23" s="55">
        <f t="shared" si="14"/>
        <v>3</v>
      </c>
      <c r="AB23" s="41">
        <v>0</v>
      </c>
      <c r="AC23" s="40">
        <v>0</v>
      </c>
      <c r="AD23" s="41" t="s">
        <v>37</v>
      </c>
      <c r="AE23" s="41">
        <v>0</v>
      </c>
      <c r="AF23" s="41" t="s">
        <v>35</v>
      </c>
      <c r="AG23" s="39">
        <f t="shared" si="5"/>
        <v>3.3333333333333335</v>
      </c>
      <c r="AH23" s="55">
        <f t="shared" si="15"/>
        <v>3</v>
      </c>
      <c r="AI23" s="40">
        <v>0</v>
      </c>
      <c r="AJ23" s="40">
        <v>10</v>
      </c>
      <c r="AK23" s="40">
        <v>0</v>
      </c>
      <c r="AL23" s="39">
        <f t="shared" si="6"/>
        <v>10.5</v>
      </c>
      <c r="AM23" s="55">
        <f t="shared" si="16"/>
        <v>7</v>
      </c>
      <c r="AN23" s="41" t="s">
        <v>35</v>
      </c>
      <c r="AO23" s="41" t="s">
        <v>39</v>
      </c>
      <c r="AP23" s="41" t="s">
        <v>35</v>
      </c>
      <c r="AQ23" s="41" t="s">
        <v>58</v>
      </c>
      <c r="AR23" s="41" t="s">
        <v>54</v>
      </c>
      <c r="AS23" s="38">
        <f t="shared" si="7"/>
        <v>4.5166666666666666</v>
      </c>
      <c r="AT23" s="59">
        <f t="shared" si="17"/>
        <v>13</v>
      </c>
      <c r="AU23" s="38">
        <f t="shared" si="8"/>
        <v>6.0419999999999998</v>
      </c>
      <c r="AV23" s="59">
        <f t="shared" si="18"/>
        <v>39</v>
      </c>
      <c r="AW23" s="32" t="str">
        <f t="shared" si="9"/>
        <v>Ajourné</v>
      </c>
      <c r="AX23" s="1"/>
    </row>
    <row r="24" spans="1:50" s="26" customFormat="1" ht="17.25" customHeight="1">
      <c r="A24" s="32">
        <v>16</v>
      </c>
      <c r="B24" s="32" t="s">
        <v>117</v>
      </c>
      <c r="C24" s="32" t="s">
        <v>118</v>
      </c>
      <c r="D24" s="32" t="s">
        <v>119</v>
      </c>
      <c r="E24" s="39">
        <f t="shared" si="0"/>
        <v>3.3333333333333335</v>
      </c>
      <c r="F24" s="55">
        <f t="shared" si="10"/>
        <v>8</v>
      </c>
      <c r="G24" s="40">
        <v>0</v>
      </c>
      <c r="H24" s="40">
        <v>0</v>
      </c>
      <c r="I24" s="40">
        <v>10</v>
      </c>
      <c r="J24" s="39">
        <f t="shared" si="1"/>
        <v>10.85</v>
      </c>
      <c r="K24" s="55">
        <f t="shared" si="11"/>
        <v>10</v>
      </c>
      <c r="L24" s="41" t="s">
        <v>92</v>
      </c>
      <c r="M24" s="40">
        <v>6.5</v>
      </c>
      <c r="N24" s="41" t="s">
        <v>35</v>
      </c>
      <c r="O24" s="41" t="s">
        <v>49</v>
      </c>
      <c r="P24" s="41" t="s">
        <v>46</v>
      </c>
      <c r="Q24" s="39">
        <f t="shared" si="2"/>
        <v>10.8125</v>
      </c>
      <c r="R24" s="55">
        <f t="shared" si="12"/>
        <v>8</v>
      </c>
      <c r="S24" s="41" t="s">
        <v>49</v>
      </c>
      <c r="T24" s="41" t="s">
        <v>52</v>
      </c>
      <c r="U24" s="41" t="s">
        <v>50</v>
      </c>
      <c r="V24" s="41" t="s">
        <v>46</v>
      </c>
      <c r="W24" s="41" t="s">
        <v>54</v>
      </c>
      <c r="X24" s="38">
        <f t="shared" si="3"/>
        <v>7.833333333333333</v>
      </c>
      <c r="Y24" s="55">
        <f t="shared" si="13"/>
        <v>26</v>
      </c>
      <c r="Z24" s="39">
        <f t="shared" si="4"/>
        <v>5.7142857142857144</v>
      </c>
      <c r="AA24" s="55">
        <f t="shared" si="14"/>
        <v>8</v>
      </c>
      <c r="AB24" s="41" t="s">
        <v>37</v>
      </c>
      <c r="AC24" s="40">
        <v>0</v>
      </c>
      <c r="AD24" s="41">
        <v>0</v>
      </c>
      <c r="AE24" s="41" t="s">
        <v>37</v>
      </c>
      <c r="AF24" s="41" t="s">
        <v>37</v>
      </c>
      <c r="AG24" s="39">
        <f t="shared" si="5"/>
        <v>0</v>
      </c>
      <c r="AH24" s="55">
        <f t="shared" si="15"/>
        <v>0</v>
      </c>
      <c r="AI24" s="40">
        <v>0</v>
      </c>
      <c r="AJ24" s="40">
        <v>0</v>
      </c>
      <c r="AK24" s="40">
        <v>0</v>
      </c>
      <c r="AL24" s="39">
        <f t="shared" si="6"/>
        <v>11.071428571428571</v>
      </c>
      <c r="AM24" s="55">
        <f t="shared" si="16"/>
        <v>7</v>
      </c>
      <c r="AN24" s="41" t="s">
        <v>44</v>
      </c>
      <c r="AO24" s="41" t="s">
        <v>64</v>
      </c>
      <c r="AP24" s="41" t="s">
        <v>54</v>
      </c>
      <c r="AQ24" s="41" t="s">
        <v>37</v>
      </c>
      <c r="AR24" s="41" t="s">
        <v>54</v>
      </c>
      <c r="AS24" s="38">
        <f t="shared" si="7"/>
        <v>5.25</v>
      </c>
      <c r="AT24" s="59">
        <f t="shared" si="17"/>
        <v>15</v>
      </c>
      <c r="AU24" s="38">
        <f t="shared" si="8"/>
        <v>6.5416666666666661</v>
      </c>
      <c r="AV24" s="59">
        <f t="shared" si="18"/>
        <v>41</v>
      </c>
      <c r="AW24" s="32" t="str">
        <f t="shared" si="9"/>
        <v>Ajourné</v>
      </c>
      <c r="AX24" s="1"/>
    </row>
    <row r="25" spans="1:50" s="26" customFormat="1" ht="17.25" customHeight="1">
      <c r="A25" s="32">
        <v>17</v>
      </c>
      <c r="B25" s="32" t="s">
        <v>120</v>
      </c>
      <c r="C25" s="32" t="s">
        <v>121</v>
      </c>
      <c r="D25" s="32" t="s">
        <v>122</v>
      </c>
      <c r="E25" s="39">
        <f t="shared" si="0"/>
        <v>10.28</v>
      </c>
      <c r="F25" s="55">
        <f t="shared" si="10"/>
        <v>12</v>
      </c>
      <c r="G25" s="40">
        <v>7.17</v>
      </c>
      <c r="H25" s="40">
        <v>11.67</v>
      </c>
      <c r="I25" s="40">
        <v>12</v>
      </c>
      <c r="J25" s="39">
        <f t="shared" si="1"/>
        <v>8.9340000000000011</v>
      </c>
      <c r="K25" s="55">
        <f t="shared" si="11"/>
        <v>4</v>
      </c>
      <c r="L25" s="41" t="s">
        <v>41</v>
      </c>
      <c r="M25" s="40">
        <v>7.67</v>
      </c>
      <c r="N25" s="41" t="s">
        <v>44</v>
      </c>
      <c r="O25" s="41" t="s">
        <v>37</v>
      </c>
      <c r="P25" s="41" t="s">
        <v>49</v>
      </c>
      <c r="Q25" s="39">
        <f t="shared" si="2"/>
        <v>11.25</v>
      </c>
      <c r="R25" s="55">
        <f t="shared" si="12"/>
        <v>8</v>
      </c>
      <c r="S25" s="41" t="s">
        <v>35</v>
      </c>
      <c r="T25" s="41" t="s">
        <v>37</v>
      </c>
      <c r="U25" s="41" t="s">
        <v>37</v>
      </c>
      <c r="V25" s="41" t="s">
        <v>37</v>
      </c>
      <c r="W25" s="41" t="s">
        <v>46</v>
      </c>
      <c r="X25" s="38">
        <f t="shared" si="3"/>
        <v>10.09</v>
      </c>
      <c r="Y25" s="55">
        <f t="shared" si="13"/>
        <v>30</v>
      </c>
      <c r="Z25" s="39">
        <f t="shared" si="4"/>
        <v>7.1785714285714288</v>
      </c>
      <c r="AA25" s="55">
        <f t="shared" si="14"/>
        <v>6</v>
      </c>
      <c r="AB25" s="41">
        <v>0</v>
      </c>
      <c r="AC25" s="40">
        <v>9</v>
      </c>
      <c r="AD25" s="41" t="s">
        <v>37</v>
      </c>
      <c r="AE25" s="41" t="s">
        <v>50</v>
      </c>
      <c r="AF25" s="41" t="s">
        <v>37</v>
      </c>
      <c r="AG25" s="39">
        <f t="shared" si="5"/>
        <v>7.8900000000000006</v>
      </c>
      <c r="AH25" s="55">
        <f t="shared" si="15"/>
        <v>6</v>
      </c>
      <c r="AI25" s="40">
        <v>13</v>
      </c>
      <c r="AJ25" s="40">
        <v>0</v>
      </c>
      <c r="AK25" s="40">
        <v>10.67</v>
      </c>
      <c r="AL25" s="39">
        <f t="shared" si="6"/>
        <v>10.714285714285714</v>
      </c>
      <c r="AM25" s="55">
        <f t="shared" si="16"/>
        <v>7</v>
      </c>
      <c r="AN25" s="41" t="s">
        <v>37</v>
      </c>
      <c r="AO25" s="41" t="s">
        <v>44</v>
      </c>
      <c r="AP25" s="41" t="s">
        <v>37</v>
      </c>
      <c r="AQ25" s="41" t="s">
        <v>35</v>
      </c>
      <c r="AR25" s="41" t="s">
        <v>37</v>
      </c>
      <c r="AS25" s="38">
        <f t="shared" si="7"/>
        <v>8.2170000000000005</v>
      </c>
      <c r="AT25" s="59">
        <f t="shared" si="17"/>
        <v>19</v>
      </c>
      <c r="AU25" s="38">
        <f t="shared" si="8"/>
        <v>9.1535000000000011</v>
      </c>
      <c r="AV25" s="59">
        <f t="shared" si="18"/>
        <v>49</v>
      </c>
      <c r="AW25" s="32" t="str">
        <f t="shared" si="9"/>
        <v>Ajourné</v>
      </c>
      <c r="AX25" s="1"/>
    </row>
    <row r="26" spans="1:50" s="26" customFormat="1" ht="17.25" customHeight="1">
      <c r="A26" s="32">
        <v>18</v>
      </c>
      <c r="B26" s="32" t="s">
        <v>123</v>
      </c>
      <c r="C26" s="32" t="s">
        <v>124</v>
      </c>
      <c r="D26" s="32" t="s">
        <v>99</v>
      </c>
      <c r="E26" s="39">
        <f t="shared" si="0"/>
        <v>10.333333333333334</v>
      </c>
      <c r="F26" s="55">
        <f t="shared" si="10"/>
        <v>12</v>
      </c>
      <c r="G26" s="40">
        <v>9</v>
      </c>
      <c r="H26" s="40">
        <v>12</v>
      </c>
      <c r="I26" s="40">
        <v>10</v>
      </c>
      <c r="J26" s="39">
        <f t="shared" si="1"/>
        <v>11.1</v>
      </c>
      <c r="K26" s="55">
        <f t="shared" si="11"/>
        <v>10</v>
      </c>
      <c r="L26" s="41" t="s">
        <v>58</v>
      </c>
      <c r="M26" s="40">
        <v>10</v>
      </c>
      <c r="N26" s="41" t="s">
        <v>54</v>
      </c>
      <c r="O26" s="41" t="s">
        <v>37</v>
      </c>
      <c r="P26" s="41" t="s">
        <v>61</v>
      </c>
      <c r="Q26" s="39">
        <f t="shared" si="2"/>
        <v>8.8125</v>
      </c>
      <c r="R26" s="55">
        <f t="shared" si="12"/>
        <v>5</v>
      </c>
      <c r="S26" s="41" t="s">
        <v>58</v>
      </c>
      <c r="T26" s="41" t="s">
        <v>54</v>
      </c>
      <c r="U26" s="41" t="s">
        <v>37</v>
      </c>
      <c r="V26" s="41" t="s">
        <v>56</v>
      </c>
      <c r="W26" s="41" t="s">
        <v>48</v>
      </c>
      <c r="X26" s="38">
        <f t="shared" si="3"/>
        <v>10.183333333333334</v>
      </c>
      <c r="Y26" s="55">
        <f t="shared" si="13"/>
        <v>30</v>
      </c>
      <c r="Z26" s="39">
        <f t="shared" si="4"/>
        <v>5.3214285714285712</v>
      </c>
      <c r="AA26" s="55">
        <f t="shared" si="14"/>
        <v>6</v>
      </c>
      <c r="AB26" s="41">
        <v>0</v>
      </c>
      <c r="AC26" s="40">
        <v>0</v>
      </c>
      <c r="AD26" s="41" t="s">
        <v>44</v>
      </c>
      <c r="AE26" s="41" t="s">
        <v>35</v>
      </c>
      <c r="AF26" s="41" t="s">
        <v>70</v>
      </c>
      <c r="AG26" s="39">
        <f t="shared" si="5"/>
        <v>3.3333333333333335</v>
      </c>
      <c r="AH26" s="55">
        <f t="shared" si="15"/>
        <v>3</v>
      </c>
      <c r="AI26" s="40">
        <v>0</v>
      </c>
      <c r="AJ26" s="40">
        <v>0</v>
      </c>
      <c r="AK26" s="40">
        <v>10</v>
      </c>
      <c r="AL26" s="39">
        <f t="shared" si="6"/>
        <v>13.214285714285714</v>
      </c>
      <c r="AM26" s="55">
        <f t="shared" si="16"/>
        <v>7</v>
      </c>
      <c r="AN26" s="41" t="s">
        <v>35</v>
      </c>
      <c r="AO26" s="41" t="s">
        <v>47</v>
      </c>
      <c r="AP26" s="41" t="s">
        <v>35</v>
      </c>
      <c r="AQ26" s="41" t="s">
        <v>45</v>
      </c>
      <c r="AR26" s="41" t="s">
        <v>56</v>
      </c>
      <c r="AS26" s="38">
        <f t="shared" si="7"/>
        <v>6.5666666666666664</v>
      </c>
      <c r="AT26" s="59">
        <f t="shared" si="17"/>
        <v>16</v>
      </c>
      <c r="AU26" s="38">
        <f t="shared" si="8"/>
        <v>8.375</v>
      </c>
      <c r="AV26" s="59">
        <f t="shared" si="18"/>
        <v>46</v>
      </c>
      <c r="AW26" s="32" t="str">
        <f t="shared" si="9"/>
        <v>Ajourné</v>
      </c>
      <c r="AX26" s="1"/>
    </row>
    <row r="27" spans="1:50" s="26" customFormat="1" ht="17.25" customHeight="1">
      <c r="A27" s="32">
        <v>19</v>
      </c>
      <c r="B27" s="32" t="s">
        <v>125</v>
      </c>
      <c r="C27" s="32" t="s">
        <v>126</v>
      </c>
      <c r="D27" s="32" t="s">
        <v>127</v>
      </c>
      <c r="E27" s="39">
        <f t="shared" si="0"/>
        <v>11.833333333333334</v>
      </c>
      <c r="F27" s="55">
        <f t="shared" si="10"/>
        <v>12</v>
      </c>
      <c r="G27" s="40">
        <v>7.17</v>
      </c>
      <c r="H27" s="40">
        <v>14</v>
      </c>
      <c r="I27" s="40">
        <v>14.33</v>
      </c>
      <c r="J27" s="39">
        <f t="shared" si="1"/>
        <v>8.5</v>
      </c>
      <c r="K27" s="55">
        <f t="shared" si="11"/>
        <v>6</v>
      </c>
      <c r="L27" s="41" t="s">
        <v>38</v>
      </c>
      <c r="M27" s="40">
        <v>11.5</v>
      </c>
      <c r="N27" s="41" t="s">
        <v>35</v>
      </c>
      <c r="O27" s="41" t="s">
        <v>35</v>
      </c>
      <c r="P27" s="41" t="s">
        <v>69</v>
      </c>
      <c r="Q27" s="39">
        <f t="shared" si="2"/>
        <v>10.375</v>
      </c>
      <c r="R27" s="55">
        <f t="shared" si="12"/>
        <v>8</v>
      </c>
      <c r="S27" s="41" t="s">
        <v>61</v>
      </c>
      <c r="T27" s="41" t="s">
        <v>37</v>
      </c>
      <c r="U27" s="41" t="s">
        <v>37</v>
      </c>
      <c r="V27" s="41" t="s">
        <v>58</v>
      </c>
      <c r="W27" s="41" t="s">
        <v>37</v>
      </c>
      <c r="X27" s="38">
        <f t="shared" si="3"/>
        <v>10.333333333333334</v>
      </c>
      <c r="Y27" s="55">
        <f t="shared" si="13"/>
        <v>30</v>
      </c>
      <c r="Z27" s="39">
        <f t="shared" si="4"/>
        <v>1.8571428571428572</v>
      </c>
      <c r="AA27" s="55">
        <f t="shared" si="14"/>
        <v>2</v>
      </c>
      <c r="AB27" s="41">
        <v>0</v>
      </c>
      <c r="AC27" s="40">
        <v>0</v>
      </c>
      <c r="AD27" s="41" t="s">
        <v>40</v>
      </c>
      <c r="AE27" s="41">
        <v>0</v>
      </c>
      <c r="AF27" s="41">
        <v>0</v>
      </c>
      <c r="AG27" s="39">
        <f t="shared" si="5"/>
        <v>13</v>
      </c>
      <c r="AH27" s="55">
        <f t="shared" si="15"/>
        <v>9</v>
      </c>
      <c r="AI27" s="40">
        <v>10</v>
      </c>
      <c r="AJ27" s="40">
        <v>12</v>
      </c>
      <c r="AK27" s="40">
        <v>17</v>
      </c>
      <c r="AL27" s="39">
        <f t="shared" si="6"/>
        <v>6.3571428571428568</v>
      </c>
      <c r="AM27" s="55">
        <f t="shared" si="16"/>
        <v>3</v>
      </c>
      <c r="AN27" s="41" t="s">
        <v>40</v>
      </c>
      <c r="AO27" s="41" t="s">
        <v>61</v>
      </c>
      <c r="AP27" s="41" t="s">
        <v>57</v>
      </c>
      <c r="AQ27" s="41">
        <v>0</v>
      </c>
      <c r="AR27" s="41">
        <v>0</v>
      </c>
      <c r="AS27" s="38">
        <f t="shared" si="7"/>
        <v>6.25</v>
      </c>
      <c r="AT27" s="59">
        <f t="shared" si="17"/>
        <v>14</v>
      </c>
      <c r="AU27" s="38">
        <f t="shared" si="8"/>
        <v>8.2916666666666679</v>
      </c>
      <c r="AV27" s="59">
        <f t="shared" si="18"/>
        <v>44</v>
      </c>
      <c r="AW27" s="32" t="str">
        <f t="shared" si="9"/>
        <v>Ajourné</v>
      </c>
      <c r="AX27" s="1"/>
    </row>
    <row r="28" spans="1:50" s="26" customFormat="1" ht="17.25" customHeight="1">
      <c r="A28" s="32">
        <v>20</v>
      </c>
      <c r="B28" s="32" t="s">
        <v>128</v>
      </c>
      <c r="C28" s="32" t="s">
        <v>129</v>
      </c>
      <c r="D28" s="32" t="s">
        <v>130</v>
      </c>
      <c r="E28" s="39">
        <f t="shared" si="0"/>
        <v>9.4433333333333334</v>
      </c>
      <c r="F28" s="55">
        <f t="shared" si="10"/>
        <v>0</v>
      </c>
      <c r="G28" s="40">
        <v>9.83</v>
      </c>
      <c r="H28" s="40">
        <v>10.33</v>
      </c>
      <c r="I28" s="40">
        <v>8.17</v>
      </c>
      <c r="J28" s="39">
        <f t="shared" si="1"/>
        <v>9.8659999999999997</v>
      </c>
      <c r="K28" s="55">
        <f t="shared" si="11"/>
        <v>6</v>
      </c>
      <c r="L28" s="41" t="s">
        <v>39</v>
      </c>
      <c r="M28" s="40">
        <v>7.33</v>
      </c>
      <c r="N28" s="41" t="s">
        <v>37</v>
      </c>
      <c r="O28" s="41" t="s">
        <v>58</v>
      </c>
      <c r="P28" s="41" t="s">
        <v>50</v>
      </c>
      <c r="Q28" s="39">
        <f t="shared" si="2"/>
        <v>11.375</v>
      </c>
      <c r="R28" s="55">
        <f t="shared" si="12"/>
        <v>8</v>
      </c>
      <c r="S28" s="41" t="s">
        <v>37</v>
      </c>
      <c r="T28" s="41" t="s">
        <v>37</v>
      </c>
      <c r="U28" s="41" t="s">
        <v>36</v>
      </c>
      <c r="V28" s="41" t="s">
        <v>40</v>
      </c>
      <c r="W28" s="41" t="s">
        <v>51</v>
      </c>
      <c r="X28" s="38">
        <f t="shared" si="3"/>
        <v>10.099333333333334</v>
      </c>
      <c r="Y28" s="55">
        <f t="shared" si="13"/>
        <v>30</v>
      </c>
      <c r="Z28" s="39">
        <f t="shared" si="4"/>
        <v>7.4642857142857144</v>
      </c>
      <c r="AA28" s="55">
        <f t="shared" si="14"/>
        <v>10</v>
      </c>
      <c r="AB28" s="41">
        <v>10</v>
      </c>
      <c r="AC28" s="40">
        <v>0</v>
      </c>
      <c r="AD28" s="41" t="s">
        <v>35</v>
      </c>
      <c r="AE28" s="41" t="s">
        <v>37</v>
      </c>
      <c r="AF28" s="41" t="s">
        <v>54</v>
      </c>
      <c r="AG28" s="39">
        <f t="shared" si="5"/>
        <v>10.666666666666666</v>
      </c>
      <c r="AH28" s="55">
        <f t="shared" si="15"/>
        <v>9</v>
      </c>
      <c r="AI28" s="40">
        <v>11</v>
      </c>
      <c r="AJ28" s="40">
        <v>10</v>
      </c>
      <c r="AK28" s="40">
        <v>11</v>
      </c>
      <c r="AL28" s="39">
        <f t="shared" si="6"/>
        <v>10.714285714285714</v>
      </c>
      <c r="AM28" s="55">
        <f t="shared" si="16"/>
        <v>7</v>
      </c>
      <c r="AN28" s="41" t="s">
        <v>43</v>
      </c>
      <c r="AO28" s="41" t="s">
        <v>58</v>
      </c>
      <c r="AP28" s="41" t="s">
        <v>36</v>
      </c>
      <c r="AQ28" s="41" t="s">
        <v>45</v>
      </c>
      <c r="AR28" s="41" t="s">
        <v>37</v>
      </c>
      <c r="AS28" s="38">
        <f t="shared" si="7"/>
        <v>9.1833333333333336</v>
      </c>
      <c r="AT28" s="59">
        <f t="shared" si="17"/>
        <v>26</v>
      </c>
      <c r="AU28" s="38">
        <f t="shared" si="8"/>
        <v>9.6413333333333338</v>
      </c>
      <c r="AV28" s="59">
        <f t="shared" si="18"/>
        <v>56</v>
      </c>
      <c r="AW28" s="32" t="str">
        <f t="shared" si="9"/>
        <v>Ajourné</v>
      </c>
      <c r="AX28" s="1"/>
    </row>
    <row r="29" spans="1:50" s="26" customFormat="1" ht="17.25" customHeight="1">
      <c r="A29" s="32">
        <v>21</v>
      </c>
      <c r="B29" s="32" t="s">
        <v>131</v>
      </c>
      <c r="C29" s="32" t="s">
        <v>132</v>
      </c>
      <c r="D29" s="32" t="s">
        <v>133</v>
      </c>
      <c r="E29" s="39">
        <f t="shared" si="0"/>
        <v>3.5566666666666666</v>
      </c>
      <c r="F29" s="55">
        <f t="shared" si="10"/>
        <v>8</v>
      </c>
      <c r="G29" s="40">
        <v>0</v>
      </c>
      <c r="H29" s="40">
        <v>0</v>
      </c>
      <c r="I29" s="40">
        <v>10.67</v>
      </c>
      <c r="J29" s="39">
        <f t="shared" si="1"/>
        <v>10.199999999999999</v>
      </c>
      <c r="K29" s="55">
        <f t="shared" si="11"/>
        <v>10</v>
      </c>
      <c r="L29" s="41" t="s">
        <v>37</v>
      </c>
      <c r="M29" s="40">
        <v>7</v>
      </c>
      <c r="N29" s="41" t="s">
        <v>35</v>
      </c>
      <c r="O29" s="41" t="s">
        <v>37</v>
      </c>
      <c r="P29" s="41" t="s">
        <v>35</v>
      </c>
      <c r="Q29" s="39">
        <f t="shared" si="2"/>
        <v>11.125</v>
      </c>
      <c r="R29" s="55">
        <f t="shared" si="12"/>
        <v>8</v>
      </c>
      <c r="S29" s="41" t="s">
        <v>37</v>
      </c>
      <c r="T29" s="41" t="s">
        <v>35</v>
      </c>
      <c r="U29" s="41" t="s">
        <v>54</v>
      </c>
      <c r="V29" s="41" t="s">
        <v>53</v>
      </c>
      <c r="W29" s="41" t="s">
        <v>51</v>
      </c>
      <c r="X29" s="38">
        <f t="shared" si="3"/>
        <v>7.7893333333333334</v>
      </c>
      <c r="Y29" s="55">
        <f t="shared" si="13"/>
        <v>26</v>
      </c>
      <c r="Z29" s="39">
        <f t="shared" si="4"/>
        <v>1.4285714285714286</v>
      </c>
      <c r="AA29" s="55">
        <f t="shared" si="14"/>
        <v>2</v>
      </c>
      <c r="AB29" s="41">
        <v>0</v>
      </c>
      <c r="AC29" s="40">
        <v>0</v>
      </c>
      <c r="AD29" s="41" t="s">
        <v>37</v>
      </c>
      <c r="AE29" s="41">
        <v>0</v>
      </c>
      <c r="AF29" s="41">
        <v>0</v>
      </c>
      <c r="AG29" s="39">
        <f t="shared" si="5"/>
        <v>6.666666666666667</v>
      </c>
      <c r="AH29" s="55">
        <f t="shared" si="15"/>
        <v>6</v>
      </c>
      <c r="AI29" s="40">
        <v>10</v>
      </c>
      <c r="AJ29" s="40">
        <v>0</v>
      </c>
      <c r="AK29" s="40">
        <v>10</v>
      </c>
      <c r="AL29" s="39">
        <f t="shared" si="6"/>
        <v>12.357142857142858</v>
      </c>
      <c r="AM29" s="55">
        <f t="shared" si="16"/>
        <v>7</v>
      </c>
      <c r="AN29" s="41" t="s">
        <v>58</v>
      </c>
      <c r="AO29" s="41" t="s">
        <v>56</v>
      </c>
      <c r="AP29" s="41" t="s">
        <v>54</v>
      </c>
      <c r="AQ29" s="41" t="s">
        <v>64</v>
      </c>
      <c r="AR29" s="41" t="s">
        <v>44</v>
      </c>
      <c r="AS29" s="38">
        <f t="shared" si="7"/>
        <v>5.55</v>
      </c>
      <c r="AT29" s="59">
        <f t="shared" si="17"/>
        <v>15</v>
      </c>
      <c r="AU29" s="38">
        <f t="shared" si="8"/>
        <v>6.6696666666666662</v>
      </c>
      <c r="AV29" s="59">
        <f t="shared" si="18"/>
        <v>41</v>
      </c>
      <c r="AW29" s="32" t="str">
        <f t="shared" si="9"/>
        <v>Ajourné</v>
      </c>
      <c r="AX29" s="1"/>
    </row>
    <row r="30" spans="1:50" s="31" customFormat="1" ht="17.25" customHeight="1">
      <c r="A30" s="32">
        <v>22</v>
      </c>
      <c r="B30" s="33" t="s">
        <v>134</v>
      </c>
      <c r="C30" s="33" t="s">
        <v>132</v>
      </c>
      <c r="D30" s="33" t="s">
        <v>135</v>
      </c>
      <c r="E30" s="39">
        <f t="shared" si="0"/>
        <v>6.8900000000000006</v>
      </c>
      <c r="F30" s="55">
        <f t="shared" si="10"/>
        <v>4</v>
      </c>
      <c r="G30" s="42">
        <v>0</v>
      </c>
      <c r="H30" s="42">
        <v>10.67</v>
      </c>
      <c r="I30" s="42">
        <v>10</v>
      </c>
      <c r="J30" s="39">
        <f t="shared" si="1"/>
        <v>8.5</v>
      </c>
      <c r="K30" s="55">
        <f t="shared" si="11"/>
        <v>8</v>
      </c>
      <c r="L30" s="43" t="s">
        <v>37</v>
      </c>
      <c r="M30" s="42">
        <v>0</v>
      </c>
      <c r="N30" s="43" t="s">
        <v>50</v>
      </c>
      <c r="O30" s="43" t="s">
        <v>37</v>
      </c>
      <c r="P30" s="43" t="s">
        <v>44</v>
      </c>
      <c r="Q30" s="39">
        <f t="shared" si="2"/>
        <v>11</v>
      </c>
      <c r="R30" s="55">
        <f t="shared" si="12"/>
        <v>8</v>
      </c>
      <c r="S30" s="43" t="s">
        <v>37</v>
      </c>
      <c r="T30" s="43" t="s">
        <v>52</v>
      </c>
      <c r="U30" s="43" t="s">
        <v>58</v>
      </c>
      <c r="V30" s="43" t="s">
        <v>57</v>
      </c>
      <c r="W30" s="43" t="s">
        <v>51</v>
      </c>
      <c r="X30" s="38">
        <f t="shared" si="3"/>
        <v>8.5226666666666677</v>
      </c>
      <c r="Y30" s="55">
        <f t="shared" si="13"/>
        <v>20</v>
      </c>
      <c r="Z30" s="39">
        <f t="shared" si="4"/>
        <v>9.6785714285714288</v>
      </c>
      <c r="AA30" s="55">
        <f t="shared" si="14"/>
        <v>9</v>
      </c>
      <c r="AB30" s="43" t="s">
        <v>37</v>
      </c>
      <c r="AC30" s="42">
        <v>7</v>
      </c>
      <c r="AD30" s="43" t="s">
        <v>46</v>
      </c>
      <c r="AE30" s="43" t="s">
        <v>50</v>
      </c>
      <c r="AF30" s="43">
        <v>5</v>
      </c>
      <c r="AG30" s="39">
        <f t="shared" si="5"/>
        <v>5.333333333333333</v>
      </c>
      <c r="AH30" s="55">
        <f t="shared" si="15"/>
        <v>3</v>
      </c>
      <c r="AI30" s="42">
        <v>10</v>
      </c>
      <c r="AJ30" s="42">
        <v>2</v>
      </c>
      <c r="AK30" s="42">
        <v>4</v>
      </c>
      <c r="AL30" s="39">
        <f t="shared" si="6"/>
        <v>11</v>
      </c>
      <c r="AM30" s="55">
        <f t="shared" si="16"/>
        <v>7</v>
      </c>
      <c r="AN30" s="43" t="s">
        <v>37</v>
      </c>
      <c r="AO30" s="43" t="s">
        <v>43</v>
      </c>
      <c r="AP30" s="43" t="s">
        <v>48</v>
      </c>
      <c r="AQ30" s="43" t="s">
        <v>56</v>
      </c>
      <c r="AR30" s="43" t="s">
        <v>46</v>
      </c>
      <c r="AS30" s="38">
        <f t="shared" si="7"/>
        <v>8.6833333333333336</v>
      </c>
      <c r="AT30" s="59">
        <f t="shared" si="17"/>
        <v>19</v>
      </c>
      <c r="AU30" s="38">
        <f t="shared" si="8"/>
        <v>8.6030000000000015</v>
      </c>
      <c r="AV30" s="59">
        <f t="shared" si="18"/>
        <v>39</v>
      </c>
      <c r="AW30" s="32" t="str">
        <f t="shared" si="9"/>
        <v>Ajourné</v>
      </c>
      <c r="AX30" s="1"/>
    </row>
    <row r="31" spans="1:50" s="26" customFormat="1" ht="17.25" customHeight="1">
      <c r="A31" s="32">
        <v>23</v>
      </c>
      <c r="B31" s="33" t="s">
        <v>136</v>
      </c>
      <c r="C31" s="33" t="s">
        <v>137</v>
      </c>
      <c r="D31" s="33" t="s">
        <v>138</v>
      </c>
      <c r="E31" s="39">
        <f t="shared" si="0"/>
        <v>9.61</v>
      </c>
      <c r="F31" s="55">
        <f t="shared" si="10"/>
        <v>4</v>
      </c>
      <c r="G31" s="42">
        <v>8.5</v>
      </c>
      <c r="H31" s="42">
        <v>12.5</v>
      </c>
      <c r="I31" s="42">
        <v>7.83</v>
      </c>
      <c r="J31" s="39">
        <f t="shared" si="1"/>
        <v>10.534000000000001</v>
      </c>
      <c r="K31" s="55">
        <f t="shared" si="11"/>
        <v>10</v>
      </c>
      <c r="L31" s="43" t="s">
        <v>58</v>
      </c>
      <c r="M31" s="42">
        <v>10.67</v>
      </c>
      <c r="N31" s="43" t="s">
        <v>46</v>
      </c>
      <c r="O31" s="43" t="s">
        <v>37</v>
      </c>
      <c r="P31" s="43" t="s">
        <v>37</v>
      </c>
      <c r="Q31" s="39">
        <f t="shared" si="2"/>
        <v>10.5625</v>
      </c>
      <c r="R31" s="55">
        <f t="shared" si="12"/>
        <v>8</v>
      </c>
      <c r="S31" s="43" t="s">
        <v>59</v>
      </c>
      <c r="T31" s="43" t="s">
        <v>51</v>
      </c>
      <c r="U31" s="43" t="s">
        <v>35</v>
      </c>
      <c r="V31" s="43" t="s">
        <v>37</v>
      </c>
      <c r="W31" s="43" t="s">
        <v>39</v>
      </c>
      <c r="X31" s="38">
        <f t="shared" si="3"/>
        <v>10.171999999999999</v>
      </c>
      <c r="Y31" s="55">
        <f t="shared" si="13"/>
        <v>30</v>
      </c>
      <c r="Z31" s="39">
        <f t="shared" si="4"/>
        <v>6.5</v>
      </c>
      <c r="AA31" s="55">
        <f t="shared" si="14"/>
        <v>4</v>
      </c>
      <c r="AB31" s="43">
        <v>8</v>
      </c>
      <c r="AC31" s="42">
        <v>0</v>
      </c>
      <c r="AD31" s="43">
        <v>0</v>
      </c>
      <c r="AE31" s="43" t="s">
        <v>64</v>
      </c>
      <c r="AF31" s="43" t="s">
        <v>46</v>
      </c>
      <c r="AG31" s="39">
        <f t="shared" si="5"/>
        <v>5.166666666666667</v>
      </c>
      <c r="AH31" s="55">
        <f t="shared" si="15"/>
        <v>3</v>
      </c>
      <c r="AI31" s="42">
        <v>11.5</v>
      </c>
      <c r="AJ31" s="42">
        <v>0</v>
      </c>
      <c r="AK31" s="42">
        <v>4</v>
      </c>
      <c r="AL31" s="39">
        <f t="shared" si="6"/>
        <v>11.428571428571429</v>
      </c>
      <c r="AM31" s="55">
        <f t="shared" si="16"/>
        <v>7</v>
      </c>
      <c r="AN31" s="43" t="s">
        <v>43</v>
      </c>
      <c r="AO31" s="43" t="s">
        <v>37</v>
      </c>
      <c r="AP31" s="43" t="s">
        <v>35</v>
      </c>
      <c r="AQ31" s="43" t="s">
        <v>46</v>
      </c>
      <c r="AR31" s="43" t="s">
        <v>50</v>
      </c>
      <c r="AS31" s="38">
        <f t="shared" si="7"/>
        <v>7.25</v>
      </c>
      <c r="AT31" s="59">
        <f t="shared" si="17"/>
        <v>14</v>
      </c>
      <c r="AU31" s="38">
        <f t="shared" si="8"/>
        <v>8.7109999999999985</v>
      </c>
      <c r="AV31" s="59">
        <f t="shared" si="18"/>
        <v>44</v>
      </c>
      <c r="AW31" s="32" t="str">
        <f t="shared" si="9"/>
        <v>Ajourné</v>
      </c>
      <c r="AX31" s="37"/>
    </row>
    <row r="32" spans="1:50" s="26" customFormat="1" ht="17.25" customHeight="1">
      <c r="A32" s="32">
        <v>24</v>
      </c>
      <c r="B32" s="32" t="s">
        <v>139</v>
      </c>
      <c r="C32" s="32" t="s">
        <v>140</v>
      </c>
      <c r="D32" s="32" t="s">
        <v>55</v>
      </c>
      <c r="E32" s="39">
        <f t="shared" si="0"/>
        <v>7.5</v>
      </c>
      <c r="F32" s="55">
        <f t="shared" si="10"/>
        <v>8</v>
      </c>
      <c r="G32" s="40">
        <v>11.5</v>
      </c>
      <c r="H32" s="40">
        <v>0</v>
      </c>
      <c r="I32" s="40">
        <v>11</v>
      </c>
      <c r="J32" s="39">
        <f t="shared" si="1"/>
        <v>4</v>
      </c>
      <c r="K32" s="55">
        <f t="shared" si="11"/>
        <v>4</v>
      </c>
      <c r="L32" s="41" t="s">
        <v>37</v>
      </c>
      <c r="M32" s="40">
        <v>0</v>
      </c>
      <c r="N32" s="41" t="s">
        <v>37</v>
      </c>
      <c r="O32" s="41">
        <v>0</v>
      </c>
      <c r="P32" s="41">
        <v>0</v>
      </c>
      <c r="Q32" s="39">
        <f t="shared" si="2"/>
        <v>11</v>
      </c>
      <c r="R32" s="55">
        <f t="shared" si="12"/>
        <v>8</v>
      </c>
      <c r="S32" s="41" t="s">
        <v>52</v>
      </c>
      <c r="T32" s="41" t="s">
        <v>37</v>
      </c>
      <c r="U32" s="41" t="s">
        <v>40</v>
      </c>
      <c r="V32" s="41" t="s">
        <v>40</v>
      </c>
      <c r="W32" s="41" t="s">
        <v>37</v>
      </c>
      <c r="X32" s="38">
        <f t="shared" si="3"/>
        <v>7.2666666666666666</v>
      </c>
      <c r="Y32" s="55">
        <f t="shared" si="13"/>
        <v>20</v>
      </c>
      <c r="Z32" s="39">
        <f t="shared" si="4"/>
        <v>9.7371428571428567</v>
      </c>
      <c r="AA32" s="55">
        <f t="shared" si="14"/>
        <v>6</v>
      </c>
      <c r="AB32" s="41" t="s">
        <v>52</v>
      </c>
      <c r="AC32" s="40">
        <v>8.33</v>
      </c>
      <c r="AD32" s="41" t="s">
        <v>37</v>
      </c>
      <c r="AE32" s="41" t="s">
        <v>46</v>
      </c>
      <c r="AF32" s="41" t="s">
        <v>61</v>
      </c>
      <c r="AG32" s="39">
        <f t="shared" si="5"/>
        <v>10.443333333333333</v>
      </c>
      <c r="AH32" s="55">
        <f t="shared" si="15"/>
        <v>9</v>
      </c>
      <c r="AI32" s="40">
        <v>12.67</v>
      </c>
      <c r="AJ32" s="40">
        <v>8.33</v>
      </c>
      <c r="AK32" s="40">
        <v>10.33</v>
      </c>
      <c r="AL32" s="39">
        <f t="shared" si="6"/>
        <v>10.214285714285714</v>
      </c>
      <c r="AM32" s="55">
        <f t="shared" si="16"/>
        <v>7</v>
      </c>
      <c r="AN32" s="44" t="s">
        <v>42</v>
      </c>
      <c r="AO32" s="41" t="s">
        <v>41</v>
      </c>
      <c r="AP32" s="41" t="s">
        <v>52</v>
      </c>
      <c r="AQ32" s="41" t="s">
        <v>57</v>
      </c>
      <c r="AR32" s="41" t="s">
        <v>35</v>
      </c>
      <c r="AS32" s="38">
        <f t="shared" si="7"/>
        <v>10.060333333333334</v>
      </c>
      <c r="AT32" s="59">
        <f t="shared" si="17"/>
        <v>30</v>
      </c>
      <c r="AU32" s="38">
        <f t="shared" si="8"/>
        <v>8.6635000000000009</v>
      </c>
      <c r="AV32" s="59">
        <f t="shared" si="18"/>
        <v>50</v>
      </c>
      <c r="AW32" s="32" t="str">
        <f t="shared" si="9"/>
        <v>Ajourné</v>
      </c>
      <c r="AX32" s="1"/>
    </row>
    <row r="33" spans="1:49" s="2" customFormat="1" ht="17.25" customHeight="1">
      <c r="A33" s="27"/>
      <c r="B33" s="27"/>
      <c r="C33" s="27"/>
      <c r="D33" s="27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16"/>
      <c r="AU33" s="5"/>
      <c r="AV33" s="16"/>
      <c r="AW33" s="3"/>
    </row>
    <row r="34" spans="1:49" s="2" customFormat="1" ht="14.25">
      <c r="A34" s="27"/>
      <c r="B34" s="27"/>
      <c r="C34" s="27"/>
      <c r="D34" s="27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16"/>
      <c r="AU34" s="5"/>
      <c r="AV34" s="16"/>
      <c r="AW34" s="3"/>
    </row>
    <row r="35" spans="1:49" s="2" customFormat="1">
      <c r="A35" s="6"/>
      <c r="B35" s="6"/>
      <c r="C35" s="6"/>
      <c r="D35" s="6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16"/>
      <c r="AU35" s="5"/>
      <c r="AV35" s="16"/>
      <c r="AW35" s="3"/>
    </row>
    <row r="36" spans="1:49" s="2" customFormat="1">
      <c r="A36" s="6"/>
      <c r="B36" s="6"/>
      <c r="C36" s="6"/>
      <c r="D36" s="6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16"/>
      <c r="AU36" s="5"/>
      <c r="AV36" s="16"/>
      <c r="AW36" s="3"/>
    </row>
    <row r="37" spans="1:49" s="2" customFormat="1">
      <c r="A37" s="6"/>
      <c r="B37" s="6"/>
      <c r="C37" s="6"/>
      <c r="D37" s="6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16"/>
      <c r="AU37" s="5"/>
      <c r="AV37" s="16"/>
      <c r="AW37" s="3"/>
    </row>
    <row r="38" spans="1:49" s="2" customFormat="1">
      <c r="A38" s="6"/>
      <c r="B38" s="6"/>
      <c r="C38" s="6"/>
      <c r="D38" s="6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16"/>
      <c r="AU38" s="5"/>
      <c r="AV38" s="16"/>
      <c r="AW38" s="3"/>
    </row>
    <row r="39" spans="1:49" s="2" customFormat="1">
      <c r="A39" s="6"/>
      <c r="B39" s="6"/>
      <c r="C39" s="6"/>
      <c r="D39" s="6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16"/>
      <c r="AU39" s="5"/>
      <c r="AV39" s="16"/>
      <c r="AW39" s="3"/>
    </row>
    <row r="40" spans="1:49" s="2" customFormat="1">
      <c r="A40" s="6"/>
      <c r="B40" s="6"/>
      <c r="C40" s="6"/>
      <c r="D40" s="6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16"/>
      <c r="AU40" s="5"/>
      <c r="AV40" s="16"/>
      <c r="AW40" s="3"/>
    </row>
    <row r="41" spans="1:49" s="2" customFormat="1">
      <c r="A41" s="6"/>
      <c r="B41" s="6"/>
      <c r="C41" s="6"/>
      <c r="D41" s="6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16"/>
      <c r="AU41" s="5"/>
      <c r="AV41" s="16"/>
      <c r="AW41" s="3"/>
    </row>
    <row r="42" spans="1:49" s="2" customFormat="1">
      <c r="A42" s="6"/>
      <c r="B42" s="6"/>
      <c r="C42" s="6"/>
      <c r="D42" s="6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16"/>
      <c r="AU42" s="5"/>
      <c r="AV42" s="16"/>
      <c r="AW42" s="3"/>
    </row>
    <row r="43" spans="1:49" s="2" customFormat="1">
      <c r="A43" s="6"/>
      <c r="B43" s="6"/>
      <c r="C43" s="6"/>
      <c r="D43" s="6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16"/>
      <c r="AU43" s="5"/>
      <c r="AV43" s="16"/>
      <c r="AW43" s="3"/>
    </row>
    <row r="44" spans="1:49" s="2" customFormat="1">
      <c r="A44" s="6"/>
      <c r="B44" s="6"/>
      <c r="C44" s="6"/>
      <c r="D44" s="6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16"/>
      <c r="AU44" s="5"/>
      <c r="AV44" s="16"/>
      <c r="AW44" s="3"/>
    </row>
    <row r="45" spans="1:49" s="2" customFormat="1">
      <c r="A45" s="6"/>
      <c r="B45" s="6"/>
      <c r="C45" s="6"/>
      <c r="D45" s="6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16"/>
      <c r="AU45" s="5"/>
      <c r="AV45" s="16"/>
      <c r="AW45" s="3"/>
    </row>
    <row r="46" spans="1:49" s="2" customFormat="1">
      <c r="A46" s="6"/>
      <c r="B46" s="6"/>
      <c r="C46" s="3"/>
      <c r="D46" s="3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16"/>
      <c r="AU46" s="5"/>
      <c r="AV46" s="16"/>
      <c r="AW46" s="3"/>
    </row>
    <row r="47" spans="1:49" s="2" customFormat="1">
      <c r="A47" s="6"/>
      <c r="B47" s="6"/>
      <c r="C47" s="3"/>
      <c r="D47" s="3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16"/>
      <c r="AU47" s="5"/>
      <c r="AV47" s="16"/>
      <c r="AW47" s="3"/>
    </row>
    <row r="48" spans="1:49" s="2" customFormat="1">
      <c r="A48" s="6"/>
      <c r="B48" s="6"/>
      <c r="C48" s="3"/>
      <c r="D48" s="3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16"/>
      <c r="AU48" s="5"/>
      <c r="AV48" s="16"/>
      <c r="AW48" s="3"/>
    </row>
    <row r="49" spans="1:49" s="2" customFormat="1">
      <c r="A49" s="6"/>
      <c r="B49" s="6"/>
      <c r="C49" s="3"/>
      <c r="D49" s="3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16"/>
      <c r="AU49" s="5"/>
      <c r="AV49" s="16"/>
      <c r="AW49" s="3"/>
    </row>
    <row r="50" spans="1:49" s="2" customFormat="1">
      <c r="A50" s="6"/>
      <c r="B50" s="6"/>
      <c r="C50" s="3"/>
      <c r="D50" s="3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 t="s">
        <v>151</v>
      </c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16"/>
      <c r="AU50" s="5"/>
      <c r="AV50" s="16"/>
      <c r="AW50" s="3"/>
    </row>
    <row r="51" spans="1:49" s="2" customFormat="1">
      <c r="A51" s="6"/>
      <c r="B51" s="6"/>
      <c r="C51" s="3"/>
      <c r="D51" s="3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16"/>
      <c r="AU51" s="5"/>
      <c r="AV51" s="16"/>
      <c r="AW51" s="3"/>
    </row>
    <row r="52" spans="1:49" s="2" customFormat="1">
      <c r="A52" s="6"/>
      <c r="B52" s="6"/>
      <c r="C52" s="3"/>
      <c r="D52" s="3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16"/>
      <c r="AU52" s="5"/>
      <c r="AV52" s="16"/>
      <c r="AW52" s="3"/>
    </row>
    <row r="53" spans="1:49" s="2" customFormat="1">
      <c r="A53" s="6"/>
      <c r="B53" s="6"/>
      <c r="C53" s="3"/>
      <c r="D53" s="3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16"/>
      <c r="AU53" s="5"/>
      <c r="AV53" s="16"/>
      <c r="AW53" s="3"/>
    </row>
    <row r="54" spans="1:49" s="2" customFormat="1">
      <c r="A54" s="6"/>
      <c r="B54" s="6"/>
      <c r="C54" s="3"/>
      <c r="D54" s="3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16"/>
      <c r="AU54" s="5"/>
      <c r="AV54" s="16"/>
      <c r="AW54" s="3"/>
    </row>
    <row r="55" spans="1:49" s="2" customFormat="1"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16"/>
      <c r="AU55" s="5"/>
      <c r="AV55" s="16"/>
      <c r="AW55" s="3"/>
    </row>
    <row r="56" spans="1:49" s="2" customFormat="1"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16"/>
      <c r="AU56" s="5"/>
      <c r="AV56" s="16"/>
      <c r="AW56" s="3"/>
    </row>
    <row r="57" spans="1:49" s="2" customFormat="1"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16"/>
      <c r="AU57" s="5"/>
      <c r="AV57" s="16"/>
      <c r="AW57" s="3"/>
    </row>
    <row r="58" spans="1:49" s="2" customFormat="1"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16"/>
      <c r="AU58" s="5"/>
      <c r="AV58" s="16"/>
      <c r="AW58" s="3"/>
    </row>
    <row r="59" spans="1:49" s="2" customFormat="1"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16"/>
      <c r="AU59" s="5"/>
      <c r="AV59" s="16"/>
      <c r="AW59" s="3"/>
    </row>
    <row r="60" spans="1:49" s="2" customFormat="1"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16"/>
      <c r="AU60" s="5"/>
      <c r="AV60" s="16"/>
      <c r="AW60" s="3"/>
    </row>
    <row r="61" spans="1:49" s="2" customFormat="1"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16"/>
      <c r="AU61" s="5"/>
      <c r="AV61" s="16"/>
      <c r="AW61" s="3"/>
    </row>
    <row r="62" spans="1:49" s="2" customFormat="1"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16"/>
      <c r="AU62" s="5"/>
      <c r="AV62" s="16"/>
      <c r="AW62" s="3"/>
    </row>
    <row r="63" spans="1:49" s="2" customFormat="1"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16"/>
      <c r="AU63" s="5"/>
      <c r="AV63" s="16"/>
      <c r="AW63" s="3"/>
    </row>
    <row r="64" spans="1:49" s="2" customFormat="1"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16"/>
      <c r="AU64" s="5"/>
      <c r="AV64" s="16"/>
      <c r="AW64" s="3"/>
    </row>
    <row r="65" spans="5:49" s="2" customFormat="1"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16"/>
      <c r="AU65" s="5"/>
      <c r="AV65" s="16"/>
      <c r="AW65" s="3"/>
    </row>
    <row r="66" spans="5:49" s="2" customFormat="1"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16"/>
      <c r="AU66" s="5"/>
      <c r="AV66" s="16"/>
      <c r="AW66" s="3"/>
    </row>
    <row r="67" spans="5:49" s="2" customFormat="1"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16"/>
      <c r="AU67" s="5"/>
      <c r="AV67" s="16"/>
      <c r="AW67" s="3"/>
    </row>
    <row r="68" spans="5:49" s="2" customFormat="1"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16"/>
      <c r="AU68" s="5"/>
      <c r="AV68" s="16"/>
      <c r="AW68" s="3"/>
    </row>
    <row r="69" spans="5:49" s="2" customFormat="1"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16"/>
      <c r="AU69" s="5"/>
      <c r="AV69" s="16"/>
      <c r="AW69" s="3"/>
    </row>
    <row r="70" spans="5:49" s="2" customFormat="1"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16"/>
      <c r="AU70" s="5"/>
      <c r="AV70" s="16"/>
      <c r="AW70" s="3"/>
    </row>
    <row r="71" spans="5:49" s="2" customFormat="1"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16"/>
      <c r="AU71" s="5"/>
      <c r="AV71" s="16"/>
      <c r="AW71" s="3"/>
    </row>
  </sheetData>
  <mergeCells count="1">
    <mergeCell ref="A7:D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41"/>
  <sheetViews>
    <sheetView workbookViewId="0">
      <selection activeCell="M5" sqref="M5"/>
    </sheetView>
  </sheetViews>
  <sheetFormatPr baseColWidth="10" defaultRowHeight="12.75"/>
  <cols>
    <col min="1" max="1" width="2.85546875" style="88" customWidth="1"/>
    <col min="2" max="2" width="10.28515625" style="88" customWidth="1"/>
    <col min="3" max="3" width="10.7109375" style="88" customWidth="1"/>
    <col min="4" max="4" width="8.140625" style="88" customWidth="1"/>
    <col min="5" max="5" width="6" style="68" customWidth="1"/>
    <col min="6" max="8" width="6" style="90" customWidth="1"/>
    <col min="9" max="9" width="6" style="68" customWidth="1"/>
    <col min="10" max="14" width="6" style="90" customWidth="1"/>
    <col min="15" max="15" width="6" style="68" customWidth="1"/>
    <col min="16" max="20" width="6" style="90" customWidth="1"/>
    <col min="21" max="21" width="6" style="89" customWidth="1"/>
    <col min="22" max="16384" width="11.42578125" style="88"/>
  </cols>
  <sheetData>
    <row r="1" spans="1:22" s="63" customFormat="1" ht="16.5">
      <c r="A1" s="63" t="s">
        <v>141</v>
      </c>
      <c r="H1" s="64"/>
      <c r="O1" s="64"/>
      <c r="P1" s="65"/>
      <c r="Q1" s="67" t="s">
        <v>156</v>
      </c>
      <c r="S1" s="66"/>
      <c r="T1" s="64"/>
      <c r="U1" s="65"/>
    </row>
    <row r="2" spans="1:22" s="63" customFormat="1" ht="16.5">
      <c r="A2" s="63" t="s">
        <v>142</v>
      </c>
      <c r="H2" s="64"/>
      <c r="O2" s="64"/>
      <c r="P2" s="65"/>
      <c r="T2" s="64"/>
      <c r="U2" s="65"/>
    </row>
    <row r="3" spans="1:22" s="63" customFormat="1" ht="16.5">
      <c r="A3" s="63" t="s">
        <v>150</v>
      </c>
      <c r="H3" s="64"/>
      <c r="O3" s="64"/>
      <c r="P3" s="65"/>
      <c r="Q3" s="66"/>
      <c r="T3" s="64"/>
      <c r="U3" s="65"/>
    </row>
    <row r="4" spans="1:22" s="77" customFormat="1" ht="18">
      <c r="A4" s="68"/>
      <c r="B4" s="68"/>
      <c r="C4" s="68"/>
      <c r="D4" s="68"/>
      <c r="E4" s="68"/>
      <c r="F4" s="68"/>
      <c r="G4" s="68"/>
      <c r="I4" s="74" t="s">
        <v>159</v>
      </c>
      <c r="J4" s="68"/>
      <c r="K4" s="68"/>
      <c r="L4" s="70"/>
      <c r="M4" s="68"/>
      <c r="N4" s="68"/>
      <c r="O4" s="71"/>
      <c r="P4" s="72"/>
      <c r="Q4" s="73"/>
      <c r="R4" s="73"/>
      <c r="T4" s="75"/>
      <c r="U4" s="76"/>
    </row>
    <row r="5" spans="1:22" s="110" customFormat="1" ht="21.75" customHeight="1">
      <c r="A5" s="107"/>
      <c r="B5" s="107"/>
      <c r="C5" s="107"/>
      <c r="D5" s="107"/>
      <c r="E5" s="108"/>
      <c r="F5" s="108"/>
      <c r="G5" s="108"/>
      <c r="H5" s="109" t="s">
        <v>153</v>
      </c>
      <c r="I5" s="107"/>
      <c r="J5" s="107"/>
      <c r="K5" s="107"/>
      <c r="L5" s="107"/>
      <c r="M5" s="107"/>
      <c r="S5" s="111" t="s">
        <v>158</v>
      </c>
      <c r="T5" s="112"/>
      <c r="U5" s="113"/>
    </row>
    <row r="6" spans="1:22" s="77" customFormat="1" ht="15.75">
      <c r="A6" s="78" t="s">
        <v>143</v>
      </c>
      <c r="B6" s="79"/>
      <c r="C6" s="68"/>
      <c r="D6" s="68"/>
      <c r="E6" s="68"/>
      <c r="F6" s="68"/>
      <c r="G6" s="68"/>
      <c r="H6" s="69"/>
      <c r="I6" s="68"/>
      <c r="J6" s="68"/>
      <c r="K6" s="68"/>
      <c r="L6" s="68"/>
      <c r="M6" s="68"/>
      <c r="N6" s="68"/>
      <c r="O6" s="69"/>
      <c r="P6" s="80"/>
      <c r="Q6" s="81"/>
      <c r="R6" s="68"/>
      <c r="S6" s="68"/>
      <c r="T6" s="69"/>
      <c r="U6" s="80"/>
    </row>
    <row r="7" spans="1:22" s="84" customFormat="1" ht="13.5">
      <c r="A7" s="166" t="s">
        <v>144</v>
      </c>
      <c r="B7" s="167"/>
      <c r="C7" s="167"/>
      <c r="D7" s="167"/>
      <c r="E7" s="114">
        <v>12</v>
      </c>
      <c r="F7" s="82">
        <v>4</v>
      </c>
      <c r="G7" s="82">
        <v>4</v>
      </c>
      <c r="H7" s="82">
        <v>4</v>
      </c>
      <c r="I7" s="114">
        <v>10</v>
      </c>
      <c r="J7" s="82">
        <v>2</v>
      </c>
      <c r="K7" s="82">
        <v>2</v>
      </c>
      <c r="L7" s="82">
        <v>2</v>
      </c>
      <c r="M7" s="82">
        <v>2</v>
      </c>
      <c r="N7" s="82">
        <v>2</v>
      </c>
      <c r="O7" s="114">
        <v>8</v>
      </c>
      <c r="P7" s="82">
        <v>1</v>
      </c>
      <c r="Q7" s="82">
        <v>1</v>
      </c>
      <c r="R7" s="82">
        <v>2</v>
      </c>
      <c r="S7" s="82">
        <v>2</v>
      </c>
      <c r="T7" s="82">
        <v>2</v>
      </c>
      <c r="U7" s="83"/>
    </row>
    <row r="8" spans="1:22" s="106" customFormat="1" ht="64.5" customHeight="1">
      <c r="A8" s="103" t="s">
        <v>145</v>
      </c>
      <c r="B8" s="103" t="s">
        <v>146</v>
      </c>
      <c r="C8" s="103" t="s">
        <v>0</v>
      </c>
      <c r="D8" s="103" t="s">
        <v>1</v>
      </c>
      <c r="E8" s="115" t="s">
        <v>2</v>
      </c>
      <c r="F8" s="103" t="s">
        <v>3</v>
      </c>
      <c r="G8" s="103" t="s">
        <v>4</v>
      </c>
      <c r="H8" s="103" t="s">
        <v>5</v>
      </c>
      <c r="I8" s="115" t="s">
        <v>6</v>
      </c>
      <c r="J8" s="103" t="s">
        <v>7</v>
      </c>
      <c r="K8" s="103" t="s">
        <v>8</v>
      </c>
      <c r="L8" s="103" t="s">
        <v>9</v>
      </c>
      <c r="M8" s="103" t="s">
        <v>10</v>
      </c>
      <c r="N8" s="103" t="s">
        <v>11</v>
      </c>
      <c r="O8" s="115" t="s">
        <v>12</v>
      </c>
      <c r="P8" s="103" t="s">
        <v>13</v>
      </c>
      <c r="Q8" s="103" t="s">
        <v>14</v>
      </c>
      <c r="R8" s="103" t="s">
        <v>15</v>
      </c>
      <c r="S8" s="103" t="s">
        <v>16</v>
      </c>
      <c r="T8" s="103" t="s">
        <v>17</v>
      </c>
      <c r="U8" s="104" t="s">
        <v>147</v>
      </c>
      <c r="V8" s="105" t="s">
        <v>157</v>
      </c>
    </row>
    <row r="9" spans="1:22" s="96" customFormat="1" ht="17.25" customHeight="1">
      <c r="A9" s="91">
        <v>1</v>
      </c>
      <c r="B9" s="91" t="s">
        <v>62</v>
      </c>
      <c r="C9" s="91" t="s">
        <v>60</v>
      </c>
      <c r="D9" s="91" t="s">
        <v>63</v>
      </c>
      <c r="E9" s="116">
        <f t="shared" ref="E9:E26" si="0">(F9+G9+H9)/3</f>
        <v>10.89</v>
      </c>
      <c r="F9" s="92">
        <v>10.67</v>
      </c>
      <c r="G9" s="92">
        <v>14</v>
      </c>
      <c r="H9" s="92">
        <v>8</v>
      </c>
      <c r="I9" s="116">
        <f t="shared" ref="I9:I26" si="1">(J9+K9+L9+M9+N9)/5</f>
        <v>6.4</v>
      </c>
      <c r="J9" s="93" t="s">
        <v>44</v>
      </c>
      <c r="K9" s="92">
        <v>0</v>
      </c>
      <c r="L9" s="93" t="s">
        <v>44</v>
      </c>
      <c r="M9" s="93" t="s">
        <v>37</v>
      </c>
      <c r="N9" s="93">
        <v>0</v>
      </c>
      <c r="O9" s="116">
        <f t="shared" ref="O9:O26" si="2">(P9+Q9+(R9*2)+(S9*2)+(T9*2))/8</f>
        <v>10.375</v>
      </c>
      <c r="P9" s="93" t="s">
        <v>42</v>
      </c>
      <c r="Q9" s="93" t="s">
        <v>37</v>
      </c>
      <c r="R9" s="93" t="s">
        <v>58</v>
      </c>
      <c r="S9" s="93" t="s">
        <v>46</v>
      </c>
      <c r="T9" s="93" t="s">
        <v>35</v>
      </c>
      <c r="U9" s="94">
        <f t="shared" ref="U9:U26" si="3">((E9*12)+(I9*10)+(O9*8))/30</f>
        <v>9.2560000000000002</v>
      </c>
      <c r="V9" s="95" t="str">
        <f>IF((U9&gt;=9.999),"Admis","Ratt")</f>
        <v>Ratt</v>
      </c>
    </row>
    <row r="10" spans="1:22" s="96" customFormat="1" ht="17.25" customHeight="1">
      <c r="A10" s="91">
        <v>2</v>
      </c>
      <c r="B10" s="91" t="s">
        <v>65</v>
      </c>
      <c r="C10" s="91" t="s">
        <v>66</v>
      </c>
      <c r="D10" s="91" t="s">
        <v>67</v>
      </c>
      <c r="E10" s="116">
        <f t="shared" si="0"/>
        <v>9.7766666666666655</v>
      </c>
      <c r="F10" s="92">
        <v>8</v>
      </c>
      <c r="G10" s="92">
        <v>11</v>
      </c>
      <c r="H10" s="92">
        <v>10.33</v>
      </c>
      <c r="I10" s="116">
        <f t="shared" si="1"/>
        <v>10.45</v>
      </c>
      <c r="J10" s="93" t="s">
        <v>68</v>
      </c>
      <c r="K10" s="92">
        <v>10</v>
      </c>
      <c r="L10" s="93" t="s">
        <v>37</v>
      </c>
      <c r="M10" s="93">
        <v>10</v>
      </c>
      <c r="N10" s="93" t="s">
        <v>54</v>
      </c>
      <c r="O10" s="116">
        <f t="shared" si="2"/>
        <v>10.375</v>
      </c>
      <c r="P10" s="93" t="s">
        <v>58</v>
      </c>
      <c r="Q10" s="93" t="s">
        <v>52</v>
      </c>
      <c r="R10" s="93" t="s">
        <v>37</v>
      </c>
      <c r="S10" s="93" t="s">
        <v>46</v>
      </c>
      <c r="T10" s="93" t="s">
        <v>54</v>
      </c>
      <c r="U10" s="94">
        <f t="shared" si="3"/>
        <v>10.160666666666666</v>
      </c>
      <c r="V10" s="95" t="str">
        <f t="shared" ref="V10:V26" si="4">IF((U10&gt;=9.999),"Admis","Ratt")</f>
        <v>Admis</v>
      </c>
    </row>
    <row r="11" spans="1:22" s="96" customFormat="1" ht="17.25" customHeight="1">
      <c r="A11" s="91">
        <v>3</v>
      </c>
      <c r="B11" s="91" t="s">
        <v>81</v>
      </c>
      <c r="C11" s="91" t="s">
        <v>82</v>
      </c>
      <c r="D11" s="91" t="s">
        <v>83</v>
      </c>
      <c r="E11" s="116">
        <f t="shared" si="0"/>
        <v>7.9433333333333325</v>
      </c>
      <c r="F11" s="97">
        <v>6</v>
      </c>
      <c r="G11" s="97">
        <v>7.5</v>
      </c>
      <c r="H11" s="92">
        <v>10.33</v>
      </c>
      <c r="I11" s="116">
        <f t="shared" si="1"/>
        <v>8.9</v>
      </c>
      <c r="J11" s="93" t="s">
        <v>37</v>
      </c>
      <c r="K11" s="92">
        <v>10.5</v>
      </c>
      <c r="L11" s="98">
        <v>0</v>
      </c>
      <c r="M11" s="93">
        <v>10</v>
      </c>
      <c r="N11" s="98">
        <v>14</v>
      </c>
      <c r="O11" s="116">
        <f t="shared" si="2"/>
        <v>11.6875</v>
      </c>
      <c r="P11" s="93" t="s">
        <v>47</v>
      </c>
      <c r="Q11" s="93" t="s">
        <v>42</v>
      </c>
      <c r="R11" s="93" t="s">
        <v>46</v>
      </c>
      <c r="S11" s="93" t="s">
        <v>46</v>
      </c>
      <c r="T11" s="93" t="s">
        <v>51</v>
      </c>
      <c r="U11" s="94">
        <f t="shared" si="3"/>
        <v>9.2606666666666673</v>
      </c>
      <c r="V11" s="95" t="str">
        <f t="shared" si="4"/>
        <v>Ratt</v>
      </c>
    </row>
    <row r="12" spans="1:22" s="96" customFormat="1" ht="17.25" customHeight="1">
      <c r="A12" s="91">
        <v>4</v>
      </c>
      <c r="B12" s="91" t="s">
        <v>84</v>
      </c>
      <c r="C12" s="91" t="s">
        <v>85</v>
      </c>
      <c r="D12" s="91" t="s">
        <v>86</v>
      </c>
      <c r="E12" s="116">
        <f t="shared" si="0"/>
        <v>9.1666666666666661</v>
      </c>
      <c r="F12" s="92">
        <v>7.17</v>
      </c>
      <c r="G12" s="92">
        <v>10</v>
      </c>
      <c r="H12" s="92">
        <v>10.33</v>
      </c>
      <c r="I12" s="116">
        <f t="shared" si="1"/>
        <v>10.234</v>
      </c>
      <c r="J12" s="93" t="s">
        <v>50</v>
      </c>
      <c r="K12" s="92">
        <v>8.67</v>
      </c>
      <c r="L12" s="93" t="s">
        <v>35</v>
      </c>
      <c r="M12" s="93" t="s">
        <v>52</v>
      </c>
      <c r="N12" s="93" t="s">
        <v>40</v>
      </c>
      <c r="O12" s="116">
        <f t="shared" si="2"/>
        <v>12.125</v>
      </c>
      <c r="P12" s="93" t="s">
        <v>43</v>
      </c>
      <c r="Q12" s="93" t="s">
        <v>38</v>
      </c>
      <c r="R12" s="93" t="s">
        <v>56</v>
      </c>
      <c r="S12" s="93" t="s">
        <v>56</v>
      </c>
      <c r="T12" s="93" t="s">
        <v>44</v>
      </c>
      <c r="U12" s="94">
        <f t="shared" si="3"/>
        <v>10.311333333333334</v>
      </c>
      <c r="V12" s="95" t="str">
        <f t="shared" si="4"/>
        <v>Admis</v>
      </c>
    </row>
    <row r="13" spans="1:22" s="96" customFormat="1" ht="17.25" customHeight="1">
      <c r="A13" s="91">
        <v>5</v>
      </c>
      <c r="B13" s="91" t="s">
        <v>89</v>
      </c>
      <c r="C13" s="91" t="s">
        <v>90</v>
      </c>
      <c r="D13" s="91" t="s">
        <v>91</v>
      </c>
      <c r="E13" s="116">
        <f t="shared" si="0"/>
        <v>10.719999999999999</v>
      </c>
      <c r="F13" s="92">
        <v>9.83</v>
      </c>
      <c r="G13" s="92">
        <v>13.5</v>
      </c>
      <c r="H13" s="92">
        <v>8.83</v>
      </c>
      <c r="I13" s="116">
        <f t="shared" si="1"/>
        <v>9.5340000000000007</v>
      </c>
      <c r="J13" s="93" t="s">
        <v>36</v>
      </c>
      <c r="K13" s="92">
        <v>7.67</v>
      </c>
      <c r="L13" s="93" t="s">
        <v>37</v>
      </c>
      <c r="M13" s="93" t="s">
        <v>37</v>
      </c>
      <c r="N13" s="93" t="s">
        <v>44</v>
      </c>
      <c r="O13" s="116">
        <f t="shared" si="2"/>
        <v>12.25</v>
      </c>
      <c r="P13" s="93" t="s">
        <v>58</v>
      </c>
      <c r="Q13" s="93" t="s">
        <v>37</v>
      </c>
      <c r="R13" s="93" t="s">
        <v>36</v>
      </c>
      <c r="S13" s="93" t="s">
        <v>57</v>
      </c>
      <c r="T13" s="93" t="s">
        <v>70</v>
      </c>
      <c r="U13" s="94">
        <f t="shared" si="3"/>
        <v>10.732666666666667</v>
      </c>
      <c r="V13" s="95" t="str">
        <f t="shared" si="4"/>
        <v>Admis</v>
      </c>
    </row>
    <row r="14" spans="1:22" s="96" customFormat="1" ht="17.25" customHeight="1">
      <c r="A14" s="91">
        <v>6</v>
      </c>
      <c r="B14" s="91" t="s">
        <v>93</v>
      </c>
      <c r="C14" s="91" t="s">
        <v>94</v>
      </c>
      <c r="D14" s="91" t="s">
        <v>95</v>
      </c>
      <c r="E14" s="116">
        <f t="shared" si="0"/>
        <v>10.943333333333333</v>
      </c>
      <c r="F14" s="92">
        <v>12.83</v>
      </c>
      <c r="G14" s="92">
        <v>9</v>
      </c>
      <c r="H14" s="92">
        <v>11</v>
      </c>
      <c r="I14" s="116">
        <f t="shared" si="1"/>
        <v>9.0659999999999989</v>
      </c>
      <c r="J14" s="93" t="s">
        <v>37</v>
      </c>
      <c r="K14" s="92">
        <v>8.33</v>
      </c>
      <c r="L14" s="93" t="s">
        <v>37</v>
      </c>
      <c r="M14" s="93" t="s">
        <v>52</v>
      </c>
      <c r="N14" s="93" t="s">
        <v>44</v>
      </c>
      <c r="O14" s="116">
        <f t="shared" si="2"/>
        <v>10.3125</v>
      </c>
      <c r="P14" s="93" t="s">
        <v>58</v>
      </c>
      <c r="Q14" s="93" t="s">
        <v>58</v>
      </c>
      <c r="R14" s="93" t="s">
        <v>37</v>
      </c>
      <c r="S14" s="93" t="s">
        <v>53</v>
      </c>
      <c r="T14" s="93" t="s">
        <v>88</v>
      </c>
      <c r="U14" s="94">
        <f t="shared" si="3"/>
        <v>10.149333333333335</v>
      </c>
      <c r="V14" s="95" t="str">
        <f t="shared" si="4"/>
        <v>Admis</v>
      </c>
    </row>
    <row r="15" spans="1:22" s="96" customFormat="1" ht="17.25" customHeight="1">
      <c r="A15" s="91">
        <v>7</v>
      </c>
      <c r="B15" s="91" t="s">
        <v>97</v>
      </c>
      <c r="C15" s="91" t="s">
        <v>98</v>
      </c>
      <c r="D15" s="91" t="s">
        <v>80</v>
      </c>
      <c r="E15" s="116">
        <f t="shared" si="0"/>
        <v>11.113333333333335</v>
      </c>
      <c r="F15" s="92">
        <v>11.67</v>
      </c>
      <c r="G15" s="92">
        <v>11.5</v>
      </c>
      <c r="H15" s="92">
        <v>10.17</v>
      </c>
      <c r="I15" s="116">
        <f t="shared" si="1"/>
        <v>9.1340000000000003</v>
      </c>
      <c r="J15" s="93" t="s">
        <v>54</v>
      </c>
      <c r="K15" s="92">
        <v>7.67</v>
      </c>
      <c r="L15" s="93" t="s">
        <v>37</v>
      </c>
      <c r="M15" s="93" t="s">
        <v>52</v>
      </c>
      <c r="N15" s="93" t="s">
        <v>50</v>
      </c>
      <c r="O15" s="116">
        <f t="shared" si="2"/>
        <v>10.875</v>
      </c>
      <c r="P15" s="93" t="s">
        <v>35</v>
      </c>
      <c r="Q15" s="93" t="s">
        <v>37</v>
      </c>
      <c r="R15" s="93" t="s">
        <v>37</v>
      </c>
      <c r="S15" s="93" t="s">
        <v>50</v>
      </c>
      <c r="T15" s="93" t="s">
        <v>44</v>
      </c>
      <c r="U15" s="94">
        <f t="shared" si="3"/>
        <v>10.390000000000002</v>
      </c>
      <c r="V15" s="95" t="str">
        <f t="shared" si="4"/>
        <v>Admis</v>
      </c>
    </row>
    <row r="16" spans="1:22" s="96" customFormat="1" ht="17.25" customHeight="1">
      <c r="A16" s="91">
        <v>8</v>
      </c>
      <c r="B16" s="91" t="s">
        <v>106</v>
      </c>
      <c r="C16" s="91" t="s">
        <v>107</v>
      </c>
      <c r="D16" s="91" t="s">
        <v>63</v>
      </c>
      <c r="E16" s="116">
        <f t="shared" si="0"/>
        <v>10.336666666666666</v>
      </c>
      <c r="F16" s="92">
        <v>10.67</v>
      </c>
      <c r="G16" s="92">
        <v>10.67</v>
      </c>
      <c r="H16" s="92">
        <v>9.67</v>
      </c>
      <c r="I16" s="116">
        <f t="shared" si="1"/>
        <v>9.3339999999999996</v>
      </c>
      <c r="J16" s="93" t="s">
        <v>37</v>
      </c>
      <c r="K16" s="92">
        <v>7.67</v>
      </c>
      <c r="L16" s="93" t="s">
        <v>44</v>
      </c>
      <c r="M16" s="93" t="s">
        <v>52</v>
      </c>
      <c r="N16" s="93" t="s">
        <v>35</v>
      </c>
      <c r="O16" s="116">
        <f t="shared" si="2"/>
        <v>11.375</v>
      </c>
      <c r="P16" s="93" t="s">
        <v>48</v>
      </c>
      <c r="Q16" s="93" t="s">
        <v>51</v>
      </c>
      <c r="R16" s="93" t="s">
        <v>71</v>
      </c>
      <c r="S16" s="93" t="s">
        <v>51</v>
      </c>
      <c r="T16" s="93" t="s">
        <v>40</v>
      </c>
      <c r="U16" s="94">
        <f t="shared" si="3"/>
        <v>10.279333333333334</v>
      </c>
      <c r="V16" s="95" t="str">
        <f t="shared" si="4"/>
        <v>Admis</v>
      </c>
    </row>
    <row r="17" spans="1:22" s="96" customFormat="1" ht="17.25" customHeight="1">
      <c r="A17" s="91">
        <v>9</v>
      </c>
      <c r="B17" s="91" t="s">
        <v>108</v>
      </c>
      <c r="C17" s="91" t="s">
        <v>109</v>
      </c>
      <c r="D17" s="91" t="s">
        <v>110</v>
      </c>
      <c r="E17" s="116">
        <f t="shared" si="0"/>
        <v>7.1099999999999994</v>
      </c>
      <c r="F17" s="92">
        <v>0</v>
      </c>
      <c r="G17" s="97">
        <v>10</v>
      </c>
      <c r="H17" s="92">
        <v>11.33</v>
      </c>
      <c r="I17" s="116">
        <f t="shared" si="1"/>
        <v>10.3</v>
      </c>
      <c r="J17" s="93" t="s">
        <v>64</v>
      </c>
      <c r="K17" s="92">
        <v>9</v>
      </c>
      <c r="L17" s="93" t="s">
        <v>37</v>
      </c>
      <c r="M17" s="93" t="s">
        <v>38</v>
      </c>
      <c r="N17" s="93" t="s">
        <v>51</v>
      </c>
      <c r="O17" s="116">
        <f t="shared" si="2"/>
        <v>11.0625</v>
      </c>
      <c r="P17" s="93" t="s">
        <v>36</v>
      </c>
      <c r="Q17" s="93" t="s">
        <v>37</v>
      </c>
      <c r="R17" s="93" t="s">
        <v>37</v>
      </c>
      <c r="S17" s="93" t="s">
        <v>50</v>
      </c>
      <c r="T17" s="93" t="s">
        <v>92</v>
      </c>
      <c r="U17" s="94">
        <f t="shared" si="3"/>
        <v>9.2273333333333323</v>
      </c>
      <c r="V17" s="95" t="str">
        <f t="shared" si="4"/>
        <v>Ratt</v>
      </c>
    </row>
    <row r="18" spans="1:22" s="96" customFormat="1" ht="17.25" customHeight="1">
      <c r="A18" s="91">
        <v>10</v>
      </c>
      <c r="B18" s="91" t="s">
        <v>111</v>
      </c>
      <c r="C18" s="91" t="s">
        <v>112</v>
      </c>
      <c r="D18" s="91" t="s">
        <v>113</v>
      </c>
      <c r="E18" s="116">
        <f t="shared" si="0"/>
        <v>3.6666666666666665</v>
      </c>
      <c r="F18" s="92">
        <v>0</v>
      </c>
      <c r="G18" s="92">
        <v>11</v>
      </c>
      <c r="H18" s="92">
        <v>0</v>
      </c>
      <c r="I18" s="116">
        <f t="shared" si="1"/>
        <v>6</v>
      </c>
      <c r="J18" s="93" t="s">
        <v>37</v>
      </c>
      <c r="K18" s="92">
        <v>0</v>
      </c>
      <c r="L18" s="93" t="s">
        <v>37</v>
      </c>
      <c r="M18" s="93">
        <v>0</v>
      </c>
      <c r="N18" s="93" t="s">
        <v>37</v>
      </c>
      <c r="O18" s="116">
        <f t="shared" si="2"/>
        <v>12.6875</v>
      </c>
      <c r="P18" s="93" t="s">
        <v>53</v>
      </c>
      <c r="Q18" s="93" t="s">
        <v>58</v>
      </c>
      <c r="R18" s="93" t="s">
        <v>44</v>
      </c>
      <c r="S18" s="93" t="s">
        <v>46</v>
      </c>
      <c r="T18" s="93" t="s">
        <v>61</v>
      </c>
      <c r="U18" s="94">
        <f t="shared" si="3"/>
        <v>6.85</v>
      </c>
      <c r="V18" s="95" t="str">
        <f t="shared" si="4"/>
        <v>Ratt</v>
      </c>
    </row>
    <row r="19" spans="1:22" s="96" customFormat="1" ht="17.25" customHeight="1">
      <c r="A19" s="91">
        <v>11</v>
      </c>
      <c r="B19" s="91" t="s">
        <v>117</v>
      </c>
      <c r="C19" s="91" t="s">
        <v>118</v>
      </c>
      <c r="D19" s="91" t="s">
        <v>119</v>
      </c>
      <c r="E19" s="116">
        <f t="shared" si="0"/>
        <v>3.3333333333333335</v>
      </c>
      <c r="F19" s="92">
        <v>0</v>
      </c>
      <c r="G19" s="92">
        <v>0</v>
      </c>
      <c r="H19" s="92">
        <v>10</v>
      </c>
      <c r="I19" s="116">
        <f t="shared" si="1"/>
        <v>10.85</v>
      </c>
      <c r="J19" s="93" t="s">
        <v>92</v>
      </c>
      <c r="K19" s="92">
        <v>6.5</v>
      </c>
      <c r="L19" s="93" t="s">
        <v>35</v>
      </c>
      <c r="M19" s="93" t="s">
        <v>49</v>
      </c>
      <c r="N19" s="93" t="s">
        <v>46</v>
      </c>
      <c r="O19" s="116">
        <f t="shared" si="2"/>
        <v>10.8125</v>
      </c>
      <c r="P19" s="93" t="s">
        <v>49</v>
      </c>
      <c r="Q19" s="93" t="s">
        <v>52</v>
      </c>
      <c r="R19" s="93" t="s">
        <v>50</v>
      </c>
      <c r="S19" s="93" t="s">
        <v>46</v>
      </c>
      <c r="T19" s="93" t="s">
        <v>54</v>
      </c>
      <c r="U19" s="94">
        <f t="shared" si="3"/>
        <v>7.833333333333333</v>
      </c>
      <c r="V19" s="95" t="str">
        <f t="shared" si="4"/>
        <v>Ratt</v>
      </c>
    </row>
    <row r="20" spans="1:22" s="96" customFormat="1" ht="17.25" customHeight="1">
      <c r="A20" s="91">
        <v>12</v>
      </c>
      <c r="B20" s="91" t="s">
        <v>120</v>
      </c>
      <c r="C20" s="91" t="s">
        <v>121</v>
      </c>
      <c r="D20" s="91" t="s">
        <v>122</v>
      </c>
      <c r="E20" s="116">
        <f t="shared" si="0"/>
        <v>10.28</v>
      </c>
      <c r="F20" s="92">
        <v>7.17</v>
      </c>
      <c r="G20" s="92">
        <v>11.67</v>
      </c>
      <c r="H20" s="92">
        <v>12</v>
      </c>
      <c r="I20" s="116">
        <f t="shared" si="1"/>
        <v>8.9340000000000011</v>
      </c>
      <c r="J20" s="93" t="s">
        <v>41</v>
      </c>
      <c r="K20" s="92">
        <v>7.67</v>
      </c>
      <c r="L20" s="93" t="s">
        <v>44</v>
      </c>
      <c r="M20" s="93" t="s">
        <v>37</v>
      </c>
      <c r="N20" s="93" t="s">
        <v>49</v>
      </c>
      <c r="O20" s="116">
        <f t="shared" si="2"/>
        <v>11.25</v>
      </c>
      <c r="P20" s="93" t="s">
        <v>35</v>
      </c>
      <c r="Q20" s="93" t="s">
        <v>37</v>
      </c>
      <c r="R20" s="93" t="s">
        <v>37</v>
      </c>
      <c r="S20" s="93" t="s">
        <v>37</v>
      </c>
      <c r="T20" s="93" t="s">
        <v>46</v>
      </c>
      <c r="U20" s="94">
        <f t="shared" si="3"/>
        <v>10.09</v>
      </c>
      <c r="V20" s="95" t="str">
        <f t="shared" si="4"/>
        <v>Admis</v>
      </c>
    </row>
    <row r="21" spans="1:22" s="96" customFormat="1" ht="17.25" customHeight="1">
      <c r="A21" s="91">
        <v>13</v>
      </c>
      <c r="B21" s="91" t="s">
        <v>125</v>
      </c>
      <c r="C21" s="91" t="s">
        <v>126</v>
      </c>
      <c r="D21" s="91" t="s">
        <v>127</v>
      </c>
      <c r="E21" s="116">
        <f t="shared" si="0"/>
        <v>11.833333333333334</v>
      </c>
      <c r="F21" s="92">
        <v>7.17</v>
      </c>
      <c r="G21" s="92">
        <v>14</v>
      </c>
      <c r="H21" s="92">
        <v>14.33</v>
      </c>
      <c r="I21" s="116">
        <f t="shared" si="1"/>
        <v>8.5</v>
      </c>
      <c r="J21" s="93" t="s">
        <v>38</v>
      </c>
      <c r="K21" s="92">
        <v>11.5</v>
      </c>
      <c r="L21" s="93" t="s">
        <v>35</v>
      </c>
      <c r="M21" s="93" t="s">
        <v>35</v>
      </c>
      <c r="N21" s="93" t="s">
        <v>69</v>
      </c>
      <c r="O21" s="116">
        <f t="shared" si="2"/>
        <v>10.375</v>
      </c>
      <c r="P21" s="93" t="s">
        <v>61</v>
      </c>
      <c r="Q21" s="93" t="s">
        <v>37</v>
      </c>
      <c r="R21" s="93" t="s">
        <v>37</v>
      </c>
      <c r="S21" s="93" t="s">
        <v>58</v>
      </c>
      <c r="T21" s="93" t="s">
        <v>37</v>
      </c>
      <c r="U21" s="94">
        <f t="shared" si="3"/>
        <v>10.333333333333334</v>
      </c>
      <c r="V21" s="95" t="str">
        <f t="shared" si="4"/>
        <v>Admis</v>
      </c>
    </row>
    <row r="22" spans="1:22" s="96" customFormat="1" ht="17.25" customHeight="1">
      <c r="A22" s="91">
        <v>14</v>
      </c>
      <c r="B22" s="91" t="s">
        <v>128</v>
      </c>
      <c r="C22" s="91" t="s">
        <v>129</v>
      </c>
      <c r="D22" s="91" t="s">
        <v>130</v>
      </c>
      <c r="E22" s="116">
        <f t="shared" si="0"/>
        <v>9.4433333333333334</v>
      </c>
      <c r="F22" s="92">
        <v>9.83</v>
      </c>
      <c r="G22" s="92">
        <v>10.33</v>
      </c>
      <c r="H22" s="92">
        <v>8.17</v>
      </c>
      <c r="I22" s="116">
        <f t="shared" si="1"/>
        <v>9.8659999999999997</v>
      </c>
      <c r="J22" s="93" t="s">
        <v>39</v>
      </c>
      <c r="K22" s="92">
        <v>7.33</v>
      </c>
      <c r="L22" s="93" t="s">
        <v>37</v>
      </c>
      <c r="M22" s="93" t="s">
        <v>58</v>
      </c>
      <c r="N22" s="93" t="s">
        <v>50</v>
      </c>
      <c r="O22" s="116">
        <f t="shared" si="2"/>
        <v>11.375</v>
      </c>
      <c r="P22" s="93" t="s">
        <v>37</v>
      </c>
      <c r="Q22" s="93" t="s">
        <v>37</v>
      </c>
      <c r="R22" s="93" t="s">
        <v>36</v>
      </c>
      <c r="S22" s="93" t="s">
        <v>40</v>
      </c>
      <c r="T22" s="93" t="s">
        <v>51</v>
      </c>
      <c r="U22" s="94">
        <f t="shared" si="3"/>
        <v>10.099333333333334</v>
      </c>
      <c r="V22" s="95" t="str">
        <f t="shared" si="4"/>
        <v>Admis</v>
      </c>
    </row>
    <row r="23" spans="1:22" s="96" customFormat="1" ht="17.25" customHeight="1">
      <c r="A23" s="91">
        <v>15</v>
      </c>
      <c r="B23" s="91" t="s">
        <v>131</v>
      </c>
      <c r="C23" s="91" t="s">
        <v>132</v>
      </c>
      <c r="D23" s="91" t="s">
        <v>133</v>
      </c>
      <c r="E23" s="116">
        <f t="shared" si="0"/>
        <v>6.2233333333333336</v>
      </c>
      <c r="F23" s="97">
        <v>8</v>
      </c>
      <c r="G23" s="92">
        <v>0</v>
      </c>
      <c r="H23" s="92">
        <v>10.67</v>
      </c>
      <c r="I23" s="116">
        <f t="shared" si="1"/>
        <v>10.199999999999999</v>
      </c>
      <c r="J23" s="93" t="s">
        <v>37</v>
      </c>
      <c r="K23" s="92">
        <v>7</v>
      </c>
      <c r="L23" s="93" t="s">
        <v>35</v>
      </c>
      <c r="M23" s="93" t="s">
        <v>37</v>
      </c>
      <c r="N23" s="93" t="s">
        <v>35</v>
      </c>
      <c r="O23" s="116">
        <f t="shared" si="2"/>
        <v>11.125</v>
      </c>
      <c r="P23" s="93" t="s">
        <v>37</v>
      </c>
      <c r="Q23" s="93" t="s">
        <v>35</v>
      </c>
      <c r="R23" s="93" t="s">
        <v>54</v>
      </c>
      <c r="S23" s="93" t="s">
        <v>53</v>
      </c>
      <c r="T23" s="93" t="s">
        <v>51</v>
      </c>
      <c r="U23" s="94">
        <f t="shared" si="3"/>
        <v>8.8559999999999999</v>
      </c>
      <c r="V23" s="95" t="str">
        <f t="shared" si="4"/>
        <v>Ratt</v>
      </c>
    </row>
    <row r="24" spans="1:22" s="85" customFormat="1" ht="17.25" customHeight="1">
      <c r="A24" s="91">
        <v>16</v>
      </c>
      <c r="B24" s="99" t="s">
        <v>134</v>
      </c>
      <c r="C24" s="99" t="s">
        <v>132</v>
      </c>
      <c r="D24" s="99" t="s">
        <v>135</v>
      </c>
      <c r="E24" s="116">
        <f t="shared" si="0"/>
        <v>9.5566666666666666</v>
      </c>
      <c r="F24" s="100">
        <v>8</v>
      </c>
      <c r="G24" s="101">
        <v>10.67</v>
      </c>
      <c r="H24" s="101">
        <v>10</v>
      </c>
      <c r="I24" s="116">
        <f t="shared" si="1"/>
        <v>8.5</v>
      </c>
      <c r="J24" s="102" t="s">
        <v>37</v>
      </c>
      <c r="K24" s="101">
        <v>0</v>
      </c>
      <c r="L24" s="102" t="s">
        <v>50</v>
      </c>
      <c r="M24" s="102" t="s">
        <v>37</v>
      </c>
      <c r="N24" s="102" t="s">
        <v>44</v>
      </c>
      <c r="O24" s="116">
        <f t="shared" si="2"/>
        <v>11</v>
      </c>
      <c r="P24" s="102" t="s">
        <v>37</v>
      </c>
      <c r="Q24" s="102" t="s">
        <v>52</v>
      </c>
      <c r="R24" s="102" t="s">
        <v>58</v>
      </c>
      <c r="S24" s="102" t="s">
        <v>57</v>
      </c>
      <c r="T24" s="102" t="s">
        <v>51</v>
      </c>
      <c r="U24" s="94">
        <f t="shared" si="3"/>
        <v>9.5893333333333342</v>
      </c>
      <c r="V24" s="95" t="str">
        <f t="shared" si="4"/>
        <v>Ratt</v>
      </c>
    </row>
    <row r="25" spans="1:22" s="96" customFormat="1" ht="17.25" customHeight="1">
      <c r="A25" s="91">
        <v>17</v>
      </c>
      <c r="B25" s="99" t="s">
        <v>136</v>
      </c>
      <c r="C25" s="99" t="s">
        <v>137</v>
      </c>
      <c r="D25" s="99" t="s">
        <v>138</v>
      </c>
      <c r="E25" s="116">
        <f t="shared" si="0"/>
        <v>9.61</v>
      </c>
      <c r="F25" s="101">
        <v>8.5</v>
      </c>
      <c r="G25" s="101">
        <v>12.5</v>
      </c>
      <c r="H25" s="101">
        <v>7.83</v>
      </c>
      <c r="I25" s="116">
        <f t="shared" si="1"/>
        <v>10.534000000000001</v>
      </c>
      <c r="J25" s="102" t="s">
        <v>58</v>
      </c>
      <c r="K25" s="101">
        <v>10.67</v>
      </c>
      <c r="L25" s="102" t="s">
        <v>46</v>
      </c>
      <c r="M25" s="102" t="s">
        <v>37</v>
      </c>
      <c r="N25" s="102" t="s">
        <v>37</v>
      </c>
      <c r="O25" s="116">
        <f t="shared" si="2"/>
        <v>10.5625</v>
      </c>
      <c r="P25" s="102" t="s">
        <v>59</v>
      </c>
      <c r="Q25" s="102" t="s">
        <v>51</v>
      </c>
      <c r="R25" s="102" t="s">
        <v>35</v>
      </c>
      <c r="S25" s="102" t="s">
        <v>37</v>
      </c>
      <c r="T25" s="102" t="s">
        <v>39</v>
      </c>
      <c r="U25" s="94">
        <f t="shared" si="3"/>
        <v>10.171999999999999</v>
      </c>
      <c r="V25" s="95" t="str">
        <f t="shared" si="4"/>
        <v>Admis</v>
      </c>
    </row>
    <row r="26" spans="1:22" s="96" customFormat="1" ht="17.25" customHeight="1">
      <c r="A26" s="91">
        <v>18</v>
      </c>
      <c r="B26" s="91" t="s">
        <v>139</v>
      </c>
      <c r="C26" s="91" t="s">
        <v>140</v>
      </c>
      <c r="D26" s="91" t="s">
        <v>55</v>
      </c>
      <c r="E26" s="116">
        <f t="shared" si="0"/>
        <v>7.5</v>
      </c>
      <c r="F26" s="92">
        <v>11.5</v>
      </c>
      <c r="G26" s="92">
        <v>0</v>
      </c>
      <c r="H26" s="92">
        <v>11</v>
      </c>
      <c r="I26" s="116">
        <f t="shared" si="1"/>
        <v>4</v>
      </c>
      <c r="J26" s="93" t="s">
        <v>37</v>
      </c>
      <c r="K26" s="92">
        <v>0</v>
      </c>
      <c r="L26" s="93" t="s">
        <v>37</v>
      </c>
      <c r="M26" s="93">
        <v>0</v>
      </c>
      <c r="N26" s="93">
        <v>0</v>
      </c>
      <c r="O26" s="116">
        <f t="shared" si="2"/>
        <v>11</v>
      </c>
      <c r="P26" s="93" t="s">
        <v>52</v>
      </c>
      <c r="Q26" s="93" t="s">
        <v>37</v>
      </c>
      <c r="R26" s="93" t="s">
        <v>40</v>
      </c>
      <c r="S26" s="93" t="s">
        <v>40</v>
      </c>
      <c r="T26" s="93" t="s">
        <v>37</v>
      </c>
      <c r="U26" s="94">
        <f t="shared" si="3"/>
        <v>7.2666666666666666</v>
      </c>
      <c r="V26" s="95" t="str">
        <f t="shared" si="4"/>
        <v>Ratt</v>
      </c>
    </row>
    <row r="27" spans="1:22" s="86" customFormat="1" ht="17.25" customHeight="1">
      <c r="A27" s="63"/>
      <c r="B27" s="63"/>
      <c r="C27" s="63"/>
      <c r="D27" s="63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</row>
    <row r="28" spans="1:22" s="86" customFormat="1" ht="16.5">
      <c r="A28" s="63"/>
      <c r="B28" s="63"/>
      <c r="C28" s="63"/>
      <c r="D28" s="63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</row>
    <row r="29" spans="1:22" s="86" customFormat="1" ht="13.5">
      <c r="A29" s="87"/>
      <c r="B29" s="87"/>
      <c r="C29" s="87"/>
      <c r="D29" s="87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</row>
    <row r="30" spans="1:22" s="86" customFormat="1" ht="13.5">
      <c r="A30" s="87"/>
      <c r="B30" s="87"/>
      <c r="C30" s="87"/>
      <c r="D30" s="87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</row>
    <row r="31" spans="1:22" s="86" customFormat="1" ht="13.5">
      <c r="A31" s="87"/>
      <c r="B31" s="87"/>
      <c r="C31" s="87"/>
      <c r="D31" s="87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</row>
    <row r="32" spans="1:22" s="86" customFormat="1" ht="13.5">
      <c r="A32" s="87"/>
      <c r="B32" s="87"/>
      <c r="C32" s="87"/>
      <c r="D32" s="87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</row>
    <row r="33" spans="1:21" s="86" customFormat="1" ht="13.5">
      <c r="A33" s="87"/>
      <c r="B33" s="87"/>
      <c r="C33" s="87"/>
      <c r="D33" s="87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</row>
    <row r="34" spans="1:21" s="86" customFormat="1" ht="13.5">
      <c r="A34" s="87"/>
      <c r="B34" s="87"/>
      <c r="C34" s="87"/>
      <c r="D34" s="87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</row>
    <row r="35" spans="1:21" s="86" customFormat="1" ht="13.5">
      <c r="A35" s="87"/>
      <c r="B35" s="87"/>
      <c r="C35" s="87"/>
      <c r="D35" s="87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</row>
    <row r="36" spans="1:21" s="86" customFormat="1" ht="13.5">
      <c r="A36" s="87"/>
      <c r="B36" s="87"/>
      <c r="C36" s="87"/>
      <c r="D36" s="87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</row>
    <row r="37" spans="1:21" s="86" customFormat="1" ht="13.5">
      <c r="A37" s="87"/>
      <c r="B37" s="87"/>
      <c r="C37" s="87"/>
      <c r="D37" s="87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</row>
    <row r="38" spans="1:21" s="86" customFormat="1" ht="13.5">
      <c r="A38" s="87"/>
      <c r="B38" s="87"/>
      <c r="C38" s="87"/>
      <c r="D38" s="87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</row>
    <row r="39" spans="1:21" s="86" customFormat="1" ht="13.5">
      <c r="A39" s="87"/>
      <c r="B39" s="87"/>
      <c r="C39" s="87"/>
      <c r="D39" s="87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</row>
    <row r="40" spans="1:21" s="86" customFormat="1" ht="13.5">
      <c r="A40" s="87"/>
      <c r="B40" s="87"/>
      <c r="C40" s="77"/>
      <c r="D40" s="77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</row>
    <row r="41" spans="1:21" s="86" customFormat="1" ht="13.5">
      <c r="A41" s="87"/>
      <c r="B41" s="87"/>
      <c r="C41" s="77"/>
      <c r="D41" s="77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</row>
  </sheetData>
  <mergeCells count="1">
    <mergeCell ref="A7:D7"/>
  </mergeCells>
  <pageMargins left="3.937007874015748E-2" right="3.937007874015748E-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sans TD</vt:lpstr>
      <vt:lpstr>Feuil1</vt:lpstr>
      <vt:lpstr>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sco-ar</cp:lastModifiedBy>
  <cp:lastPrinted>2016-09-21T11:08:34Z</cp:lastPrinted>
  <dcterms:created xsi:type="dcterms:W3CDTF">2013-04-11T13:04:08Z</dcterms:created>
  <dcterms:modified xsi:type="dcterms:W3CDTF">2016-09-21T11:09:00Z</dcterms:modified>
</cp:coreProperties>
</file>