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35" windowWidth="9180" windowHeight="4500"/>
  </bookViews>
  <sheets>
    <sheet name="PV1" sheetId="6" r:id="rId1"/>
    <sheet name="RELEVE1" sheetId="7" r:id="rId2"/>
    <sheet name="PV RECAPITULATIF" sheetId="8" r:id="rId3"/>
  </sheets>
  <definedNames>
    <definedName name="_xlnm._FilterDatabase" localSheetId="0" hidden="1">'PV1'!$A$22:$FE$38</definedName>
    <definedName name="_xlnm.Print_Area" localSheetId="0">'PV1'!$A$1:$FE$53</definedName>
  </definedNames>
  <calcPr calcId="125725"/>
</workbook>
</file>

<file path=xl/calcChain.xml><?xml version="1.0" encoding="utf-8"?>
<calcChain xmlns="http://schemas.openxmlformats.org/spreadsheetml/2006/main">
  <c r="CV24" i="6"/>
  <c r="CV25"/>
  <c r="CV26"/>
  <c r="CV27"/>
  <c r="CV28"/>
  <c r="CV29"/>
  <c r="CV30"/>
  <c r="CV31"/>
  <c r="CV32"/>
  <c r="CV33"/>
  <c r="CV34"/>
  <c r="CV35"/>
  <c r="CV36"/>
  <c r="CV37"/>
  <c r="CV38"/>
  <c r="CV39"/>
  <c r="CV40"/>
  <c r="CV41"/>
  <c r="CV42"/>
  <c r="CV43"/>
  <c r="CV44"/>
  <c r="CV45"/>
  <c r="CV46"/>
  <c r="CV47"/>
  <c r="CV48"/>
  <c r="CV49"/>
  <c r="CV50"/>
  <c r="CS24"/>
  <c r="CS25"/>
  <c r="CS26"/>
  <c r="CS27"/>
  <c r="CS28"/>
  <c r="CS29"/>
  <c r="CS30"/>
  <c r="CS31"/>
  <c r="CS32"/>
  <c r="CS33"/>
  <c r="CS34"/>
  <c r="CS35"/>
  <c r="CS36"/>
  <c r="CS37"/>
  <c r="CS38"/>
  <c r="CS39"/>
  <c r="CS40"/>
  <c r="CS41"/>
  <c r="CS42"/>
  <c r="CS43"/>
  <c r="CS44"/>
  <c r="CS45"/>
  <c r="CS46"/>
  <c r="CS47"/>
  <c r="CS48"/>
  <c r="CS49"/>
  <c r="CS50"/>
  <c r="CQ24"/>
  <c r="CQ25"/>
  <c r="CQ26"/>
  <c r="CQ27"/>
  <c r="CQ28"/>
  <c r="CQ29"/>
  <c r="CQ30"/>
  <c r="CQ31"/>
  <c r="CQ32"/>
  <c r="CQ33"/>
  <c r="CQ34"/>
  <c r="CQ35"/>
  <c r="CQ36"/>
  <c r="CQ37"/>
  <c r="CQ38"/>
  <c r="CQ39"/>
  <c r="CQ40"/>
  <c r="CQ41"/>
  <c r="CQ42"/>
  <c r="CQ43"/>
  <c r="CQ44"/>
  <c r="CQ45"/>
  <c r="CQ46"/>
  <c r="CQ47"/>
  <c r="CQ48"/>
  <c r="CQ49"/>
  <c r="CQ50"/>
  <c r="CP24"/>
  <c r="CP25"/>
  <c r="CP26"/>
  <c r="CP27"/>
  <c r="CP28"/>
  <c r="CP29"/>
  <c r="CP30"/>
  <c r="CP31"/>
  <c r="CP32"/>
  <c r="CP33"/>
  <c r="CP34"/>
  <c r="CP35"/>
  <c r="CP36"/>
  <c r="CP37"/>
  <c r="CP38"/>
  <c r="CP39"/>
  <c r="CP40"/>
  <c r="CP41"/>
  <c r="CP42"/>
  <c r="CP43"/>
  <c r="CP44"/>
  <c r="CP45"/>
  <c r="CP46"/>
  <c r="CP47"/>
  <c r="CP48"/>
  <c r="CP49"/>
  <c r="CP50"/>
  <c r="CO50"/>
  <c r="CN50"/>
  <c r="CM24"/>
  <c r="CM25"/>
  <c r="CM26"/>
  <c r="CM27"/>
  <c r="CM28"/>
  <c r="CM29"/>
  <c r="CM30"/>
  <c r="CM31"/>
  <c r="CM32"/>
  <c r="CM33"/>
  <c r="CM34"/>
  <c r="CM35"/>
  <c r="CM36"/>
  <c r="CM37"/>
  <c r="CM38"/>
  <c r="CM39"/>
  <c r="CM40"/>
  <c r="CM41"/>
  <c r="CM42"/>
  <c r="CM43"/>
  <c r="CM44"/>
  <c r="CM45"/>
  <c r="CM46"/>
  <c r="CM47"/>
  <c r="CM48"/>
  <c r="CM49"/>
  <c r="CM50"/>
  <c r="CL24"/>
  <c r="CL25"/>
  <c r="CL26"/>
  <c r="CL27"/>
  <c r="CL28"/>
  <c r="CL29"/>
  <c r="CL30"/>
  <c r="CL31"/>
  <c r="CL32"/>
  <c r="CL33"/>
  <c r="CL34"/>
  <c r="CL35"/>
  <c r="CL36"/>
  <c r="CL37"/>
  <c r="CL38"/>
  <c r="CL39"/>
  <c r="CL40"/>
  <c r="CL41"/>
  <c r="CL42"/>
  <c r="CL43"/>
  <c r="CL44"/>
  <c r="CL45"/>
  <c r="CL46"/>
  <c r="CL47"/>
  <c r="CL48"/>
  <c r="CL49"/>
  <c r="CL50"/>
  <c r="CJ50"/>
  <c r="CR50" s="1"/>
  <c r="CI24"/>
  <c r="CI25"/>
  <c r="CI26"/>
  <c r="CI27"/>
  <c r="CI28"/>
  <c r="CI29"/>
  <c r="CI30"/>
  <c r="CI31"/>
  <c r="CI32"/>
  <c r="CI33"/>
  <c r="CI34"/>
  <c r="CI35"/>
  <c r="CI36"/>
  <c r="CI37"/>
  <c r="CI38"/>
  <c r="CI39"/>
  <c r="CI40"/>
  <c r="CI41"/>
  <c r="CI42"/>
  <c r="CI43"/>
  <c r="CI44"/>
  <c r="CI45"/>
  <c r="CI46"/>
  <c r="CI47"/>
  <c r="CI48"/>
  <c r="CI49"/>
  <c r="CI50"/>
  <c r="CH24"/>
  <c r="CH25"/>
  <c r="CH26"/>
  <c r="CH27"/>
  <c r="CH28"/>
  <c r="CH29"/>
  <c r="CH30"/>
  <c r="CH31"/>
  <c r="CH32"/>
  <c r="CH33"/>
  <c r="CH34"/>
  <c r="CH35"/>
  <c r="CH36"/>
  <c r="CH37"/>
  <c r="CH38"/>
  <c r="CH39"/>
  <c r="CH40"/>
  <c r="CH41"/>
  <c r="CH42"/>
  <c r="CH43"/>
  <c r="CH44"/>
  <c r="CH45"/>
  <c r="CH46"/>
  <c r="CH47"/>
  <c r="CH48"/>
  <c r="CH49"/>
  <c r="CH50"/>
  <c r="CG50"/>
  <c r="CF50"/>
  <c r="BF24"/>
  <c r="CF24" s="1"/>
  <c r="BF25"/>
  <c r="CF25" s="1"/>
  <c r="BF26"/>
  <c r="CF26" s="1"/>
  <c r="BF27"/>
  <c r="CF27" s="1"/>
  <c r="BF28"/>
  <c r="CF28" s="1"/>
  <c r="BF29"/>
  <c r="CF29" s="1"/>
  <c r="BF30"/>
  <c r="CF30" s="1"/>
  <c r="BF31"/>
  <c r="CF31" s="1"/>
  <c r="BF32"/>
  <c r="CF32" s="1"/>
  <c r="BF33"/>
  <c r="CF33" s="1"/>
  <c r="BF34"/>
  <c r="CF34" s="1"/>
  <c r="BF35"/>
  <c r="CF35" s="1"/>
  <c r="BF36"/>
  <c r="CF36" s="1"/>
  <c r="BF37"/>
  <c r="CF37" s="1"/>
  <c r="BF38"/>
  <c r="CF38" s="1"/>
  <c r="BF39"/>
  <c r="CF39" s="1"/>
  <c r="BF40"/>
  <c r="CF40" s="1"/>
  <c r="BF41"/>
  <c r="CF41" s="1"/>
  <c r="BF42"/>
  <c r="CF42" s="1"/>
  <c r="BF43"/>
  <c r="CF43" s="1"/>
  <c r="BF44"/>
  <c r="CF44" s="1"/>
  <c r="BF45"/>
  <c r="CF45" s="1"/>
  <c r="BF46"/>
  <c r="BG46" s="1"/>
  <c r="BF47"/>
  <c r="BG47" s="1"/>
  <c r="BF48"/>
  <c r="BG48" s="1"/>
  <c r="BF49"/>
  <c r="CF49" s="1"/>
  <c r="BG44"/>
  <c r="BH24"/>
  <c r="BJ24"/>
  <c r="BN24"/>
  <c r="BO24"/>
  <c r="BP24"/>
  <c r="BQ24"/>
  <c r="BT24"/>
  <c r="CJ24" s="1"/>
  <c r="BV24"/>
  <c r="BX24"/>
  <c r="CA24"/>
  <c r="CN24" s="1"/>
  <c r="CO24" s="1"/>
  <c r="CC24"/>
  <c r="CE24"/>
  <c r="BH25"/>
  <c r="BJ25"/>
  <c r="BN25"/>
  <c r="BO25"/>
  <c r="BP25"/>
  <c r="BQ25"/>
  <c r="BT25"/>
  <c r="CJ25" s="1"/>
  <c r="BV25"/>
  <c r="BX25"/>
  <c r="CA25"/>
  <c r="CN25" s="1"/>
  <c r="CO25" s="1"/>
  <c r="CC25"/>
  <c r="CE25"/>
  <c r="BH26"/>
  <c r="BJ26"/>
  <c r="BN26"/>
  <c r="BO26"/>
  <c r="BP26"/>
  <c r="BQ26"/>
  <c r="BT26"/>
  <c r="CJ26" s="1"/>
  <c r="BV26"/>
  <c r="BX26"/>
  <c r="CA26"/>
  <c r="CN26" s="1"/>
  <c r="CO26" s="1"/>
  <c r="CC26"/>
  <c r="CE26"/>
  <c r="BH27"/>
  <c r="BJ27"/>
  <c r="BN27"/>
  <c r="BO27"/>
  <c r="BP27"/>
  <c r="BQ27"/>
  <c r="BT27"/>
  <c r="CJ27" s="1"/>
  <c r="BV27"/>
  <c r="BX27"/>
  <c r="CA27"/>
  <c r="CN27" s="1"/>
  <c r="CO27" s="1"/>
  <c r="CC27"/>
  <c r="CE27"/>
  <c r="BH28"/>
  <c r="BJ28"/>
  <c r="BN28"/>
  <c r="BO28"/>
  <c r="BP28"/>
  <c r="BQ28"/>
  <c r="BT28"/>
  <c r="CJ28" s="1"/>
  <c r="BV28"/>
  <c r="BX28"/>
  <c r="CA28"/>
  <c r="CN28" s="1"/>
  <c r="CO28" s="1"/>
  <c r="CC28"/>
  <c r="CE28"/>
  <c r="BH29"/>
  <c r="BJ29"/>
  <c r="BN29"/>
  <c r="BO29"/>
  <c r="BP29"/>
  <c r="BQ29"/>
  <c r="BT29"/>
  <c r="CJ29" s="1"/>
  <c r="BV29"/>
  <c r="BX29"/>
  <c r="CA29"/>
  <c r="CN29" s="1"/>
  <c r="CO29" s="1"/>
  <c r="CC29"/>
  <c r="CE29"/>
  <c r="BH30"/>
  <c r="BJ30"/>
  <c r="BN30"/>
  <c r="BO30"/>
  <c r="BP30"/>
  <c r="BQ30"/>
  <c r="BT30"/>
  <c r="CJ30" s="1"/>
  <c r="BV30"/>
  <c r="BX30"/>
  <c r="CA30"/>
  <c r="CN30" s="1"/>
  <c r="CO30" s="1"/>
  <c r="CC30"/>
  <c r="CE30"/>
  <c r="BH31"/>
  <c r="BJ31"/>
  <c r="BN31"/>
  <c r="BO31"/>
  <c r="BP31"/>
  <c r="BQ31"/>
  <c r="BT31"/>
  <c r="CJ31" s="1"/>
  <c r="BV31"/>
  <c r="BX31"/>
  <c r="CA31"/>
  <c r="CN31" s="1"/>
  <c r="CO31" s="1"/>
  <c r="CC31"/>
  <c r="CE31"/>
  <c r="BH32"/>
  <c r="BJ32"/>
  <c r="BN32"/>
  <c r="BO32"/>
  <c r="BP32"/>
  <c r="BQ32"/>
  <c r="BT32"/>
  <c r="CJ32" s="1"/>
  <c r="BV32"/>
  <c r="BX32"/>
  <c r="CA32"/>
  <c r="CN32" s="1"/>
  <c r="CO32" s="1"/>
  <c r="CC32"/>
  <c r="CE32"/>
  <c r="BH33"/>
  <c r="BJ33"/>
  <c r="BN33"/>
  <c r="BO33"/>
  <c r="BP33"/>
  <c r="BQ33"/>
  <c r="BT33"/>
  <c r="CJ33" s="1"/>
  <c r="BV33"/>
  <c r="BX33"/>
  <c r="CA33"/>
  <c r="CN33" s="1"/>
  <c r="CO33" s="1"/>
  <c r="CC33"/>
  <c r="CE33"/>
  <c r="BH34"/>
  <c r="BJ34"/>
  <c r="BN34"/>
  <c r="BO34"/>
  <c r="BP34"/>
  <c r="BQ34"/>
  <c r="BT34"/>
  <c r="CJ34" s="1"/>
  <c r="BV34"/>
  <c r="BX34"/>
  <c r="CA34"/>
  <c r="CN34" s="1"/>
  <c r="CO34" s="1"/>
  <c r="CC34"/>
  <c r="CE34"/>
  <c r="BH35"/>
  <c r="BJ35"/>
  <c r="BN35"/>
  <c r="BO35"/>
  <c r="BP35"/>
  <c r="BQ35"/>
  <c r="BT35"/>
  <c r="CJ35" s="1"/>
  <c r="BV35"/>
  <c r="BX35"/>
  <c r="CA35"/>
  <c r="CN35" s="1"/>
  <c r="CO35" s="1"/>
  <c r="CC35"/>
  <c r="CE35"/>
  <c r="BH36"/>
  <c r="BJ36"/>
  <c r="BN36"/>
  <c r="BO36"/>
  <c r="BP36"/>
  <c r="BQ36"/>
  <c r="BT36"/>
  <c r="CJ36" s="1"/>
  <c r="BV36"/>
  <c r="BX36"/>
  <c r="CA36"/>
  <c r="CN36" s="1"/>
  <c r="CO36" s="1"/>
  <c r="CC36"/>
  <c r="CE36"/>
  <c r="BH37"/>
  <c r="BJ37"/>
  <c r="BN37"/>
  <c r="BO37"/>
  <c r="BP37"/>
  <c r="BQ37"/>
  <c r="BT37"/>
  <c r="CJ37" s="1"/>
  <c r="BV37"/>
  <c r="BX37"/>
  <c r="CA37"/>
  <c r="CN37" s="1"/>
  <c r="CO37" s="1"/>
  <c r="CC37"/>
  <c r="CE37"/>
  <c r="BH38"/>
  <c r="BJ38"/>
  <c r="BN38"/>
  <c r="BO38"/>
  <c r="BP38"/>
  <c r="BQ38"/>
  <c r="BT38"/>
  <c r="CJ38" s="1"/>
  <c r="BV38"/>
  <c r="BX38"/>
  <c r="CA38"/>
  <c r="CN38" s="1"/>
  <c r="CO38" s="1"/>
  <c r="CC38"/>
  <c r="CE38"/>
  <c r="BH39"/>
  <c r="BJ39"/>
  <c r="BN39"/>
  <c r="BO39"/>
  <c r="BP39"/>
  <c r="BQ39"/>
  <c r="BT39"/>
  <c r="CJ39" s="1"/>
  <c r="BV39"/>
  <c r="BX39"/>
  <c r="CA39"/>
  <c r="CN39" s="1"/>
  <c r="CO39" s="1"/>
  <c r="CC39"/>
  <c r="CE39"/>
  <c r="BH40"/>
  <c r="BJ40"/>
  <c r="BN40"/>
  <c r="BO40"/>
  <c r="BP40"/>
  <c r="BQ40"/>
  <c r="BT40"/>
  <c r="CJ40" s="1"/>
  <c r="BV40"/>
  <c r="BX40"/>
  <c r="CA40"/>
  <c r="CN40" s="1"/>
  <c r="CO40" s="1"/>
  <c r="CC40"/>
  <c r="CE40"/>
  <c r="BH41"/>
  <c r="BJ41"/>
  <c r="BN41"/>
  <c r="BO41"/>
  <c r="BP41"/>
  <c r="BQ41"/>
  <c r="BT41"/>
  <c r="CJ41" s="1"/>
  <c r="BV41"/>
  <c r="BX41"/>
  <c r="CA41"/>
  <c r="CN41" s="1"/>
  <c r="CO41" s="1"/>
  <c r="CC41"/>
  <c r="CE41"/>
  <c r="BH42"/>
  <c r="BJ42"/>
  <c r="BN42"/>
  <c r="BO42"/>
  <c r="BP42"/>
  <c r="BQ42"/>
  <c r="BT42"/>
  <c r="CJ42" s="1"/>
  <c r="BV42"/>
  <c r="BX42"/>
  <c r="CA42"/>
  <c r="CN42" s="1"/>
  <c r="CO42" s="1"/>
  <c r="CC42"/>
  <c r="CE42"/>
  <c r="BH43"/>
  <c r="BJ43"/>
  <c r="BN43"/>
  <c r="BO43"/>
  <c r="BP43"/>
  <c r="BQ43"/>
  <c r="BT43"/>
  <c r="CJ43" s="1"/>
  <c r="BV43"/>
  <c r="BX43"/>
  <c r="CA43"/>
  <c r="CN43" s="1"/>
  <c r="CO43" s="1"/>
  <c r="CC43"/>
  <c r="CE43"/>
  <c r="BH44"/>
  <c r="BJ44"/>
  <c r="BN44"/>
  <c r="BO44"/>
  <c r="BP44"/>
  <c r="BQ44"/>
  <c r="BT44"/>
  <c r="BU44" s="1"/>
  <c r="BV44"/>
  <c r="BX44"/>
  <c r="CA44"/>
  <c r="CN44" s="1"/>
  <c r="CO44" s="1"/>
  <c r="CC44"/>
  <c r="CE44"/>
  <c r="BG45"/>
  <c r="BH45"/>
  <c r="BJ45"/>
  <c r="BN45"/>
  <c r="BO45"/>
  <c r="BP45"/>
  <c r="BQ45"/>
  <c r="BT45"/>
  <c r="BU45" s="1"/>
  <c r="BV45"/>
  <c r="BX45"/>
  <c r="CA45"/>
  <c r="CN45" s="1"/>
  <c r="CO45" s="1"/>
  <c r="CB45"/>
  <c r="CC45"/>
  <c r="CD45"/>
  <c r="CE45"/>
  <c r="BH46"/>
  <c r="BJ46"/>
  <c r="BN46"/>
  <c r="BO46"/>
  <c r="BP46"/>
  <c r="BQ46"/>
  <c r="BT46"/>
  <c r="BU46" s="1"/>
  <c r="BV46"/>
  <c r="BX46"/>
  <c r="CA46"/>
  <c r="CN46" s="1"/>
  <c r="CO46" s="1"/>
  <c r="CB46"/>
  <c r="CC46"/>
  <c r="CD46"/>
  <c r="CE46"/>
  <c r="BH47"/>
  <c r="BJ47"/>
  <c r="BN47"/>
  <c r="BO47"/>
  <c r="BP47"/>
  <c r="BQ47"/>
  <c r="BT47"/>
  <c r="BU47" s="1"/>
  <c r="BV47"/>
  <c r="BX47"/>
  <c r="CA47"/>
  <c r="CN47" s="1"/>
  <c r="CO47" s="1"/>
  <c r="CB47"/>
  <c r="CC47"/>
  <c r="CD47"/>
  <c r="CE47"/>
  <c r="BH48"/>
  <c r="BJ48"/>
  <c r="BN48"/>
  <c r="BO48"/>
  <c r="BP48"/>
  <c r="BQ48"/>
  <c r="BT48"/>
  <c r="BU48" s="1"/>
  <c r="BV48"/>
  <c r="BX48"/>
  <c r="CA48"/>
  <c r="CN48" s="1"/>
  <c r="CO48" s="1"/>
  <c r="CB48"/>
  <c r="CC48"/>
  <c r="CD48"/>
  <c r="CE48"/>
  <c r="BG49"/>
  <c r="BH49"/>
  <c r="BJ49"/>
  <c r="BN49"/>
  <c r="BO49"/>
  <c r="BP49"/>
  <c r="BQ49"/>
  <c r="BT49"/>
  <c r="BU49" s="1"/>
  <c r="BV49"/>
  <c r="BX49"/>
  <c r="CA49"/>
  <c r="CN49" s="1"/>
  <c r="CO49" s="1"/>
  <c r="CC49"/>
  <c r="CE49"/>
  <c r="J24"/>
  <c r="K24" s="1"/>
  <c r="L24"/>
  <c r="N24"/>
  <c r="Q24"/>
  <c r="R24" s="1"/>
  <c r="S24"/>
  <c r="U24"/>
  <c r="X24"/>
  <c r="Y24" s="1"/>
  <c r="Z24"/>
  <c r="AB24"/>
  <c r="AE24"/>
  <c r="AF24" s="1"/>
  <c r="AG24"/>
  <c r="AI24"/>
  <c r="AJ24"/>
  <c r="AK24" s="1"/>
  <c r="AL24"/>
  <c r="AM24" s="1"/>
  <c r="AP24"/>
  <c r="AQ24" s="1"/>
  <c r="AT24"/>
  <c r="AW24" s="1"/>
  <c r="J25"/>
  <c r="K25"/>
  <c r="L25"/>
  <c r="M25"/>
  <c r="N25"/>
  <c r="Q25"/>
  <c r="R25" s="1"/>
  <c r="S25"/>
  <c r="AL25" s="1"/>
  <c r="U25"/>
  <c r="X25"/>
  <c r="Y25"/>
  <c r="Z25"/>
  <c r="AA25"/>
  <c r="AB25"/>
  <c r="AE25"/>
  <c r="AF25" s="1"/>
  <c r="AG25"/>
  <c r="AP25" s="1"/>
  <c r="AQ25" s="1"/>
  <c r="AI25"/>
  <c r="J26"/>
  <c r="K26" s="1"/>
  <c r="L26"/>
  <c r="N26"/>
  <c r="Q26"/>
  <c r="R26" s="1"/>
  <c r="S26"/>
  <c r="U26"/>
  <c r="X26"/>
  <c r="Y26" s="1"/>
  <c r="Z26"/>
  <c r="AB26"/>
  <c r="AE26"/>
  <c r="AF26" s="1"/>
  <c r="AG26"/>
  <c r="AH26"/>
  <c r="AI26"/>
  <c r="AL26"/>
  <c r="AM26" s="1"/>
  <c r="AP26"/>
  <c r="AQ26" s="1"/>
  <c r="AT26"/>
  <c r="AW26" s="1"/>
  <c r="J27"/>
  <c r="K27" s="1"/>
  <c r="L27"/>
  <c r="N27"/>
  <c r="Q27"/>
  <c r="R27" s="1"/>
  <c r="S27"/>
  <c r="AL27" s="1"/>
  <c r="U27"/>
  <c r="X27"/>
  <c r="Y27" s="1"/>
  <c r="Z27"/>
  <c r="AB27"/>
  <c r="AE27"/>
  <c r="AF27" s="1"/>
  <c r="AG27"/>
  <c r="AP27" s="1"/>
  <c r="AQ27" s="1"/>
  <c r="AI27"/>
  <c r="J28"/>
  <c r="K28" s="1"/>
  <c r="L28"/>
  <c r="N28"/>
  <c r="Q28"/>
  <c r="R28" s="1"/>
  <c r="S28"/>
  <c r="U28"/>
  <c r="X28"/>
  <c r="Y28" s="1"/>
  <c r="Z28"/>
  <c r="AB28"/>
  <c r="AE28"/>
  <c r="AF28" s="1"/>
  <c r="AG28"/>
  <c r="AI28"/>
  <c r="AL28"/>
  <c r="AM28" s="1"/>
  <c r="AN28"/>
  <c r="AO28" s="1"/>
  <c r="AP28"/>
  <c r="AQ28" s="1"/>
  <c r="AT28"/>
  <c r="AW28" s="1"/>
  <c r="J29"/>
  <c r="K29"/>
  <c r="L29"/>
  <c r="M29"/>
  <c r="N29"/>
  <c r="Q29"/>
  <c r="R29" s="1"/>
  <c r="S29"/>
  <c r="AL29" s="1"/>
  <c r="U29"/>
  <c r="X29"/>
  <c r="Y29" s="1"/>
  <c r="Z29"/>
  <c r="AB29"/>
  <c r="AE29"/>
  <c r="AF29" s="1"/>
  <c r="AG29"/>
  <c r="AP29" s="1"/>
  <c r="AQ29" s="1"/>
  <c r="AI29"/>
  <c r="J30"/>
  <c r="K30" s="1"/>
  <c r="L30"/>
  <c r="N30"/>
  <c r="Q30"/>
  <c r="R30" s="1"/>
  <c r="S30"/>
  <c r="U30"/>
  <c r="X30"/>
  <c r="Y30" s="1"/>
  <c r="Z30"/>
  <c r="AB30"/>
  <c r="AE30"/>
  <c r="AF30" s="1"/>
  <c r="AG30"/>
  <c r="AI30"/>
  <c r="AL30"/>
  <c r="AM30" s="1"/>
  <c r="AN30"/>
  <c r="AO30" s="1"/>
  <c r="AP30"/>
  <c r="AQ30" s="1"/>
  <c r="AT30"/>
  <c r="AW30" s="1"/>
  <c r="J31"/>
  <c r="K31" s="1"/>
  <c r="L31"/>
  <c r="N31"/>
  <c r="Q31"/>
  <c r="R31" s="1"/>
  <c r="S31"/>
  <c r="AL31" s="1"/>
  <c r="U31"/>
  <c r="X31"/>
  <c r="Y31" s="1"/>
  <c r="Z31"/>
  <c r="AB31"/>
  <c r="AE31"/>
  <c r="AF31" s="1"/>
  <c r="AG31"/>
  <c r="AP31" s="1"/>
  <c r="AQ31" s="1"/>
  <c r="AI31"/>
  <c r="J32"/>
  <c r="K32" s="1"/>
  <c r="L32"/>
  <c r="N32"/>
  <c r="Q32"/>
  <c r="R32" s="1"/>
  <c r="S32"/>
  <c r="U32"/>
  <c r="X32"/>
  <c r="Y32" s="1"/>
  <c r="Z32"/>
  <c r="AB32"/>
  <c r="AE32"/>
  <c r="AF32" s="1"/>
  <c r="AG32"/>
  <c r="AI32"/>
  <c r="AL32"/>
  <c r="AM32" s="1"/>
  <c r="AN32"/>
  <c r="AO32" s="1"/>
  <c r="AP32"/>
  <c r="AQ32" s="1"/>
  <c r="AT32"/>
  <c r="AW32" s="1"/>
  <c r="J33"/>
  <c r="K33" s="1"/>
  <c r="L33"/>
  <c r="N33"/>
  <c r="Q33"/>
  <c r="R33" s="1"/>
  <c r="S33"/>
  <c r="AL33" s="1"/>
  <c r="U33"/>
  <c r="X33"/>
  <c r="Y33" s="1"/>
  <c r="Z33"/>
  <c r="AB33"/>
  <c r="AE33"/>
  <c r="AF33" s="1"/>
  <c r="AG33"/>
  <c r="AP33" s="1"/>
  <c r="AQ33" s="1"/>
  <c r="AI33"/>
  <c r="J34"/>
  <c r="K34" s="1"/>
  <c r="L34"/>
  <c r="N34"/>
  <c r="Q34"/>
  <c r="R34" s="1"/>
  <c r="S34"/>
  <c r="U34"/>
  <c r="X34"/>
  <c r="Y34" s="1"/>
  <c r="Z34"/>
  <c r="AB34"/>
  <c r="AE34"/>
  <c r="AF34" s="1"/>
  <c r="AG34"/>
  <c r="AI34"/>
  <c r="AL34"/>
  <c r="AM34" s="1"/>
  <c r="AN34"/>
  <c r="AO34" s="1"/>
  <c r="AP34"/>
  <c r="AQ34" s="1"/>
  <c r="AT34"/>
  <c r="AW34" s="1"/>
  <c r="J35"/>
  <c r="K35" s="1"/>
  <c r="L35"/>
  <c r="N35"/>
  <c r="Q35"/>
  <c r="R35" s="1"/>
  <c r="S35"/>
  <c r="AL35" s="1"/>
  <c r="U35"/>
  <c r="X35"/>
  <c r="Y35" s="1"/>
  <c r="Z35"/>
  <c r="AB35"/>
  <c r="AE35"/>
  <c r="AF35" s="1"/>
  <c r="AG35"/>
  <c r="AP35" s="1"/>
  <c r="AQ35" s="1"/>
  <c r="AI35"/>
  <c r="J36"/>
  <c r="K36" s="1"/>
  <c r="L36"/>
  <c r="N36"/>
  <c r="Q36"/>
  <c r="R36" s="1"/>
  <c r="S36"/>
  <c r="U36"/>
  <c r="X36"/>
  <c r="Y36" s="1"/>
  <c r="Z36"/>
  <c r="AB36"/>
  <c r="AE36"/>
  <c r="AF36" s="1"/>
  <c r="AG36"/>
  <c r="AI36"/>
  <c r="AL36"/>
  <c r="AM36" s="1"/>
  <c r="AN36"/>
  <c r="AO36" s="1"/>
  <c r="AP36"/>
  <c r="AQ36" s="1"/>
  <c r="AT36"/>
  <c r="AW36" s="1"/>
  <c r="J37"/>
  <c r="K37" s="1"/>
  <c r="L37"/>
  <c r="N37"/>
  <c r="Q37"/>
  <c r="R37" s="1"/>
  <c r="S37"/>
  <c r="AL37" s="1"/>
  <c r="U37"/>
  <c r="X37"/>
  <c r="Y37" s="1"/>
  <c r="Z37"/>
  <c r="AB37"/>
  <c r="AE37"/>
  <c r="AF37" s="1"/>
  <c r="AG37"/>
  <c r="AP37" s="1"/>
  <c r="AQ37" s="1"/>
  <c r="AI37"/>
  <c r="J38"/>
  <c r="K38" s="1"/>
  <c r="L38"/>
  <c r="N38"/>
  <c r="Q38"/>
  <c r="R38" s="1"/>
  <c r="S38"/>
  <c r="U38"/>
  <c r="X38"/>
  <c r="Y38" s="1"/>
  <c r="Z38"/>
  <c r="AB38"/>
  <c r="AE38"/>
  <c r="AF38" s="1"/>
  <c r="AG38"/>
  <c r="AI38"/>
  <c r="AL38"/>
  <c r="AM38" s="1"/>
  <c r="AN38"/>
  <c r="AO38" s="1"/>
  <c r="AP38"/>
  <c r="AQ38" s="1"/>
  <c r="AT38"/>
  <c r="AW38" s="1"/>
  <c r="J39"/>
  <c r="K39" s="1"/>
  <c r="L39"/>
  <c r="N39"/>
  <c r="Q39"/>
  <c r="R39" s="1"/>
  <c r="S39"/>
  <c r="AL39" s="1"/>
  <c r="AM39" s="1"/>
  <c r="U39"/>
  <c r="X39"/>
  <c r="Y39" s="1"/>
  <c r="Z39"/>
  <c r="AB39"/>
  <c r="AE39"/>
  <c r="AF39" s="1"/>
  <c r="AG39"/>
  <c r="AP39" s="1"/>
  <c r="AQ39" s="1"/>
  <c r="AI39"/>
  <c r="AS39"/>
  <c r="J40"/>
  <c r="L40"/>
  <c r="N40"/>
  <c r="Q40"/>
  <c r="R40" s="1"/>
  <c r="S40"/>
  <c r="U40"/>
  <c r="X40"/>
  <c r="Z40"/>
  <c r="AB40"/>
  <c r="AE40"/>
  <c r="AF40" s="1"/>
  <c r="AG40"/>
  <c r="AI40"/>
  <c r="AL40"/>
  <c r="AP40"/>
  <c r="AQ40" s="1"/>
  <c r="AT40"/>
  <c r="AW40" s="1"/>
  <c r="J41"/>
  <c r="K41" s="1"/>
  <c r="L41"/>
  <c r="N41"/>
  <c r="Q41"/>
  <c r="S41"/>
  <c r="AL41" s="1"/>
  <c r="U41"/>
  <c r="X41"/>
  <c r="Y41" s="1"/>
  <c r="Z41"/>
  <c r="AB41"/>
  <c r="AE41"/>
  <c r="AG41"/>
  <c r="AP41" s="1"/>
  <c r="AI41"/>
  <c r="AM41"/>
  <c r="AQ41"/>
  <c r="AS41"/>
  <c r="J42"/>
  <c r="L42"/>
  <c r="N42"/>
  <c r="Q42"/>
  <c r="R42" s="1"/>
  <c r="S42"/>
  <c r="U42"/>
  <c r="X42"/>
  <c r="Z42"/>
  <c r="AB42"/>
  <c r="AE42"/>
  <c r="AF42" s="1"/>
  <c r="AG42"/>
  <c r="AI42"/>
  <c r="AL42"/>
  <c r="AP42"/>
  <c r="AQ42" s="1"/>
  <c r="AT42"/>
  <c r="AW42" s="1"/>
  <c r="J43"/>
  <c r="K43" s="1"/>
  <c r="L43"/>
  <c r="N43"/>
  <c r="Q43"/>
  <c r="S43"/>
  <c r="AL43" s="1"/>
  <c r="AM43" s="1"/>
  <c r="U43"/>
  <c r="X43"/>
  <c r="Y43" s="1"/>
  <c r="Z43"/>
  <c r="AB43"/>
  <c r="AE43"/>
  <c r="AG43"/>
  <c r="AP43" s="1"/>
  <c r="AQ43" s="1"/>
  <c r="AI43"/>
  <c r="AS43"/>
  <c r="J44"/>
  <c r="L44"/>
  <c r="N44"/>
  <c r="Q44"/>
  <c r="R44"/>
  <c r="S44"/>
  <c r="T44"/>
  <c r="U44"/>
  <c r="X44"/>
  <c r="Z44"/>
  <c r="AB44"/>
  <c r="AE44"/>
  <c r="AF44"/>
  <c r="AG44"/>
  <c r="AH44"/>
  <c r="AI44"/>
  <c r="AJ44"/>
  <c r="AL44"/>
  <c r="AN44"/>
  <c r="AO44" s="1"/>
  <c r="AP44"/>
  <c r="AQ44" s="1"/>
  <c r="AT44"/>
  <c r="AW44" s="1"/>
  <c r="J45"/>
  <c r="K45" s="1"/>
  <c r="L45"/>
  <c r="N45"/>
  <c r="Q45"/>
  <c r="S45"/>
  <c r="AL45" s="1"/>
  <c r="U45"/>
  <c r="X45"/>
  <c r="Y45" s="1"/>
  <c r="Z45"/>
  <c r="AB45"/>
  <c r="AE45"/>
  <c r="AG45"/>
  <c r="AP45" s="1"/>
  <c r="AI45"/>
  <c r="AM45"/>
  <c r="AQ45"/>
  <c r="AS45"/>
  <c r="J46"/>
  <c r="L46"/>
  <c r="N46"/>
  <c r="Q46"/>
  <c r="R46" s="1"/>
  <c r="S46"/>
  <c r="U46"/>
  <c r="X46"/>
  <c r="Y46" s="1"/>
  <c r="Z46"/>
  <c r="AB46"/>
  <c r="AE46"/>
  <c r="AF46" s="1"/>
  <c r="AG46"/>
  <c r="AP46" s="1"/>
  <c r="AI46"/>
  <c r="AL46"/>
  <c r="AM46"/>
  <c r="J47"/>
  <c r="K47" s="1"/>
  <c r="L47"/>
  <c r="N47"/>
  <c r="Q47"/>
  <c r="R47" s="1"/>
  <c r="S47"/>
  <c r="U47"/>
  <c r="X47"/>
  <c r="Y47" s="1"/>
  <c r="Z47"/>
  <c r="AB47"/>
  <c r="AE47"/>
  <c r="AF47" s="1"/>
  <c r="AG47"/>
  <c r="AI47"/>
  <c r="AL47"/>
  <c r="AM47" s="1"/>
  <c r="AN47"/>
  <c r="AO47" s="1"/>
  <c r="AP47"/>
  <c r="AQ47" s="1"/>
  <c r="AT47"/>
  <c r="AW47" s="1"/>
  <c r="J48"/>
  <c r="K48" s="1"/>
  <c r="L48"/>
  <c r="N48"/>
  <c r="Q48"/>
  <c r="R48" s="1"/>
  <c r="S48"/>
  <c r="AL48" s="1"/>
  <c r="U48"/>
  <c r="X48"/>
  <c r="Y48" s="1"/>
  <c r="Z48"/>
  <c r="AB48"/>
  <c r="AE48"/>
  <c r="AF48" s="1"/>
  <c r="AG48"/>
  <c r="AP48" s="1"/>
  <c r="AQ48" s="1"/>
  <c r="AI48"/>
  <c r="J49"/>
  <c r="K49" s="1"/>
  <c r="L49"/>
  <c r="N49"/>
  <c r="Q49"/>
  <c r="R49" s="1"/>
  <c r="S49"/>
  <c r="U49"/>
  <c r="X49"/>
  <c r="Y49" s="1"/>
  <c r="Z49"/>
  <c r="AB49"/>
  <c r="AE49"/>
  <c r="AF49" s="1"/>
  <c r="AG49"/>
  <c r="AI49"/>
  <c r="AL49"/>
  <c r="AM49" s="1"/>
  <c r="AN49"/>
  <c r="AO49" s="1"/>
  <c r="AP49"/>
  <c r="AQ49" s="1"/>
  <c r="AT49"/>
  <c r="AW49" s="1"/>
  <c r="J50"/>
  <c r="K50" s="1"/>
  <c r="L50"/>
  <c r="N50"/>
  <c r="Q50"/>
  <c r="R50" s="1"/>
  <c r="S50"/>
  <c r="AL50" s="1"/>
  <c r="U50"/>
  <c r="X50"/>
  <c r="Y50" s="1"/>
  <c r="Z50"/>
  <c r="AB50"/>
  <c r="AE50"/>
  <c r="AF50" s="1"/>
  <c r="AG50"/>
  <c r="AP50" s="1"/>
  <c r="AQ50" s="1"/>
  <c r="AI50"/>
  <c r="L19" i="8"/>
  <c r="L20"/>
  <c r="L21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18"/>
  <c r="K19"/>
  <c r="K20"/>
  <c r="K21"/>
  <c r="K22"/>
  <c r="L22" s="1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T46" i="6" l="1"/>
  <c r="AJ42"/>
  <c r="T42"/>
  <c r="AJ40"/>
  <c r="T40"/>
  <c r="T24"/>
  <c r="M50"/>
  <c r="M48"/>
  <c r="M45"/>
  <c r="M43"/>
  <c r="M41"/>
  <c r="M39"/>
  <c r="M37"/>
  <c r="M35"/>
  <c r="M33"/>
  <c r="M31"/>
  <c r="M27"/>
  <c r="AH49"/>
  <c r="AH47"/>
  <c r="AN40"/>
  <c r="AH40"/>
  <c r="AH32"/>
  <c r="AH30"/>
  <c r="AH28"/>
  <c r="AN26"/>
  <c r="AO26" s="1"/>
  <c r="AA50"/>
  <c r="AA48"/>
  <c r="AA45"/>
  <c r="AA43"/>
  <c r="AA41"/>
  <c r="AA39"/>
  <c r="AA37"/>
  <c r="AA35"/>
  <c r="AA33"/>
  <c r="AA31"/>
  <c r="AA29"/>
  <c r="AA27"/>
  <c r="CD49"/>
  <c r="CB49"/>
  <c r="CD44"/>
  <c r="CB44"/>
  <c r="CD43"/>
  <c r="CB43"/>
  <c r="CD42"/>
  <c r="CB42"/>
  <c r="CD41"/>
  <c r="CB41"/>
  <c r="CD40"/>
  <c r="CB40"/>
  <c r="CD39"/>
  <c r="CB39"/>
  <c r="CD38"/>
  <c r="CB38"/>
  <c r="CD37"/>
  <c r="CB37"/>
  <c r="CD36"/>
  <c r="CB36"/>
  <c r="CD35"/>
  <c r="CB35"/>
  <c r="CD34"/>
  <c r="CB34"/>
  <c r="CD33"/>
  <c r="CB33"/>
  <c r="CD32"/>
  <c r="CB32"/>
  <c r="CD31"/>
  <c r="CB31"/>
  <c r="CD30"/>
  <c r="CB30"/>
  <c r="CD29"/>
  <c r="CB29"/>
  <c r="CD28"/>
  <c r="CB28"/>
  <c r="CD27"/>
  <c r="CB27"/>
  <c r="CD26"/>
  <c r="CB26"/>
  <c r="CD25"/>
  <c r="CB25"/>
  <c r="CD24"/>
  <c r="CB24"/>
  <c r="CJ48"/>
  <c r="CK48" s="1"/>
  <c r="CJ46"/>
  <c r="CK46" s="1"/>
  <c r="CJ44"/>
  <c r="CK44" s="1"/>
  <c r="CJ49"/>
  <c r="CK49" s="1"/>
  <c r="CJ47"/>
  <c r="CK47" s="1"/>
  <c r="CJ45"/>
  <c r="CK45" s="1"/>
  <c r="CW50"/>
  <c r="CK50"/>
  <c r="CT50" s="1"/>
  <c r="CU50" s="1"/>
  <c r="CR44"/>
  <c r="CG44"/>
  <c r="CT44" s="1"/>
  <c r="CR42"/>
  <c r="CG42"/>
  <c r="CR40"/>
  <c r="CG40"/>
  <c r="CR38"/>
  <c r="CG38"/>
  <c r="CR36"/>
  <c r="CG36"/>
  <c r="CR34"/>
  <c r="CG34"/>
  <c r="CR32"/>
  <c r="CG32"/>
  <c r="CR30"/>
  <c r="CG30"/>
  <c r="CR28"/>
  <c r="CG28"/>
  <c r="CR26"/>
  <c r="CG26"/>
  <c r="CR24"/>
  <c r="CG24"/>
  <c r="CG49"/>
  <c r="CT49" s="1"/>
  <c r="CR49"/>
  <c r="CG45"/>
  <c r="CT45" s="1"/>
  <c r="CR45"/>
  <c r="CG43"/>
  <c r="CR43"/>
  <c r="CG41"/>
  <c r="CR41"/>
  <c r="CG39"/>
  <c r="CR39"/>
  <c r="CG37"/>
  <c r="CR37"/>
  <c r="CG35"/>
  <c r="CR35"/>
  <c r="CG33"/>
  <c r="CR33"/>
  <c r="CG31"/>
  <c r="CR31"/>
  <c r="CG29"/>
  <c r="CR29"/>
  <c r="CG27"/>
  <c r="CR27"/>
  <c r="CG25"/>
  <c r="CR25"/>
  <c r="CF47"/>
  <c r="CF48"/>
  <c r="CF46"/>
  <c r="BU42"/>
  <c r="CK42" s="1"/>
  <c r="BW42"/>
  <c r="BG42"/>
  <c r="BI42"/>
  <c r="BU40"/>
  <c r="CK40" s="1"/>
  <c r="BW40"/>
  <c r="BG40"/>
  <c r="BI40"/>
  <c r="BU38"/>
  <c r="CK38" s="1"/>
  <c r="BW38"/>
  <c r="BG38"/>
  <c r="BI38"/>
  <c r="BU36"/>
  <c r="CK36" s="1"/>
  <c r="BW36"/>
  <c r="BG36"/>
  <c r="BI36"/>
  <c r="BU34"/>
  <c r="CK34" s="1"/>
  <c r="BW34"/>
  <c r="BG34"/>
  <c r="BI34"/>
  <c r="BU32"/>
  <c r="CK32" s="1"/>
  <c r="BW32"/>
  <c r="BG32"/>
  <c r="BI32"/>
  <c r="BU30"/>
  <c r="CK30" s="1"/>
  <c r="BW30"/>
  <c r="BG30"/>
  <c r="BI30"/>
  <c r="BU28"/>
  <c r="CK28" s="1"/>
  <c r="BW28"/>
  <c r="BG28"/>
  <c r="BI28"/>
  <c r="BU26"/>
  <c r="CK26" s="1"/>
  <c r="BW26"/>
  <c r="BG26"/>
  <c r="BI26"/>
  <c r="BU24"/>
  <c r="CK24" s="1"/>
  <c r="BW24"/>
  <c r="BG24"/>
  <c r="BI24"/>
  <c r="BU43"/>
  <c r="CK43" s="1"/>
  <c r="BW43"/>
  <c r="BG43"/>
  <c r="BI43"/>
  <c r="BU41"/>
  <c r="CK41" s="1"/>
  <c r="BW41"/>
  <c r="BG41"/>
  <c r="BI41"/>
  <c r="BU39"/>
  <c r="CK39" s="1"/>
  <c r="BW39"/>
  <c r="BG39"/>
  <c r="BI39"/>
  <c r="BU37"/>
  <c r="CK37" s="1"/>
  <c r="BW37"/>
  <c r="BG37"/>
  <c r="BI37"/>
  <c r="BU35"/>
  <c r="CK35" s="1"/>
  <c r="BW35"/>
  <c r="BG35"/>
  <c r="BI35"/>
  <c r="BU33"/>
  <c r="CK33" s="1"/>
  <c r="BW33"/>
  <c r="BG33"/>
  <c r="BI33"/>
  <c r="BU31"/>
  <c r="CK31" s="1"/>
  <c r="BW31"/>
  <c r="BG31"/>
  <c r="BI31"/>
  <c r="BU29"/>
  <c r="CK29" s="1"/>
  <c r="BW29"/>
  <c r="BG29"/>
  <c r="BI29"/>
  <c r="BU27"/>
  <c r="CK27" s="1"/>
  <c r="BW27"/>
  <c r="BG27"/>
  <c r="BI27"/>
  <c r="BU25"/>
  <c r="CK25" s="1"/>
  <c r="BW25"/>
  <c r="BG25"/>
  <c r="BI25"/>
  <c r="BW49"/>
  <c r="BI49"/>
  <c r="BW48"/>
  <c r="BI48"/>
  <c r="BW47"/>
  <c r="BI47"/>
  <c r="BW46"/>
  <c r="BI46"/>
  <c r="BW45"/>
  <c r="BI45"/>
  <c r="BW44"/>
  <c r="BI44"/>
  <c r="AR44"/>
  <c r="AN24"/>
  <c r="AH24"/>
  <c r="AN42"/>
  <c r="AH42"/>
  <c r="AH38"/>
  <c r="AH36"/>
  <c r="AH34"/>
  <c r="AX44"/>
  <c r="AA46"/>
  <c r="AJ46"/>
  <c r="AK46" s="1"/>
  <c r="AJ49"/>
  <c r="T49"/>
  <c r="AJ47"/>
  <c r="T47"/>
  <c r="AJ38"/>
  <c r="T38"/>
  <c r="AJ36"/>
  <c r="T36"/>
  <c r="AJ34"/>
  <c r="T34"/>
  <c r="AJ32"/>
  <c r="T32"/>
  <c r="AJ30"/>
  <c r="T30"/>
  <c r="AJ28"/>
  <c r="T28"/>
  <c r="AJ26"/>
  <c r="T26"/>
  <c r="AT50"/>
  <c r="AW50" s="1"/>
  <c r="AM50"/>
  <c r="AS50"/>
  <c r="AM48"/>
  <c r="AS48"/>
  <c r="AT48"/>
  <c r="AW48" s="1"/>
  <c r="AQ46"/>
  <c r="AS46"/>
  <c r="AT46"/>
  <c r="AW46" s="1"/>
  <c r="Y44"/>
  <c r="AK44" s="1"/>
  <c r="AU44" s="1"/>
  <c r="AV44" s="1"/>
  <c r="AA44"/>
  <c r="K44"/>
  <c r="M44"/>
  <c r="AF43"/>
  <c r="AH43"/>
  <c r="AN43"/>
  <c r="AO43" s="1"/>
  <c r="R43"/>
  <c r="T43"/>
  <c r="AJ43"/>
  <c r="AM42"/>
  <c r="AS42"/>
  <c r="Y40"/>
  <c r="AA40"/>
  <c r="K40"/>
  <c r="M40"/>
  <c r="AN50"/>
  <c r="AO50" s="1"/>
  <c r="AJ50"/>
  <c r="AH50"/>
  <c r="T50"/>
  <c r="AS49"/>
  <c r="AA49"/>
  <c r="M49"/>
  <c r="AN48"/>
  <c r="AO48" s="1"/>
  <c r="AJ48"/>
  <c r="AH48"/>
  <c r="T48"/>
  <c r="AS47"/>
  <c r="AA47"/>
  <c r="M47"/>
  <c r="AN46"/>
  <c r="AO46" s="1"/>
  <c r="AH46"/>
  <c r="AT45"/>
  <c r="AW45" s="1"/>
  <c r="AT41"/>
  <c r="AW41" s="1"/>
  <c r="K46"/>
  <c r="M46"/>
  <c r="AF45"/>
  <c r="AH45"/>
  <c r="AN45"/>
  <c r="AO45" s="1"/>
  <c r="R45"/>
  <c r="T45"/>
  <c r="AJ45"/>
  <c r="AM44"/>
  <c r="AS44"/>
  <c r="Y42"/>
  <c r="AA42"/>
  <c r="K42"/>
  <c r="M42"/>
  <c r="AF41"/>
  <c r="AH41"/>
  <c r="AN41"/>
  <c r="AO41" s="1"/>
  <c r="R41"/>
  <c r="T41"/>
  <c r="AJ41"/>
  <c r="AM40"/>
  <c r="AS40"/>
  <c r="AT37"/>
  <c r="AW37" s="1"/>
  <c r="AM37"/>
  <c r="AS37"/>
  <c r="AT35"/>
  <c r="AW35" s="1"/>
  <c r="AM35"/>
  <c r="AS35"/>
  <c r="AT33"/>
  <c r="AW33" s="1"/>
  <c r="AM33"/>
  <c r="AS33"/>
  <c r="AT31"/>
  <c r="AW31" s="1"/>
  <c r="AM31"/>
  <c r="AS31"/>
  <c r="AT29"/>
  <c r="AW29" s="1"/>
  <c r="AM29"/>
  <c r="AS29"/>
  <c r="AT27"/>
  <c r="AW27" s="1"/>
  <c r="AM27"/>
  <c r="AS27"/>
  <c r="AT25"/>
  <c r="AW25" s="1"/>
  <c r="AM25"/>
  <c r="AS25"/>
  <c r="AT43"/>
  <c r="AW43" s="1"/>
  <c r="AT39"/>
  <c r="AW39" s="1"/>
  <c r="AN39"/>
  <c r="AO39" s="1"/>
  <c r="AJ39"/>
  <c r="AH39"/>
  <c r="T39"/>
  <c r="AS38"/>
  <c r="AA38"/>
  <c r="M38"/>
  <c r="AN37"/>
  <c r="AO37" s="1"/>
  <c r="AJ37"/>
  <c r="AH37"/>
  <c r="T37"/>
  <c r="AS36"/>
  <c r="AA36"/>
  <c r="M36"/>
  <c r="AN35"/>
  <c r="AO35" s="1"/>
  <c r="AJ35"/>
  <c r="AH35"/>
  <c r="T35"/>
  <c r="AS34"/>
  <c r="AA34"/>
  <c r="M34"/>
  <c r="AN33"/>
  <c r="AO33" s="1"/>
  <c r="AJ33"/>
  <c r="AH33"/>
  <c r="T33"/>
  <c r="AS32"/>
  <c r="AA32"/>
  <c r="M32"/>
  <c r="AN31"/>
  <c r="AO31" s="1"/>
  <c r="AJ31"/>
  <c r="AH31"/>
  <c r="T31"/>
  <c r="AS30"/>
  <c r="AA30"/>
  <c r="M30"/>
  <c r="AN29"/>
  <c r="AO29" s="1"/>
  <c r="AJ29"/>
  <c r="AH29"/>
  <c r="T29"/>
  <c r="AS28"/>
  <c r="AA28"/>
  <c r="M28"/>
  <c r="AN27"/>
  <c r="AO27" s="1"/>
  <c r="AJ27"/>
  <c r="AH27"/>
  <c r="T27"/>
  <c r="AS26"/>
  <c r="AA26"/>
  <c r="M26"/>
  <c r="AN25"/>
  <c r="AO25" s="1"/>
  <c r="AJ25"/>
  <c r="AH25"/>
  <c r="T25"/>
  <c r="AS24"/>
  <c r="AA24"/>
  <c r="M24"/>
  <c r="K18" i="8"/>
  <c r="B8" i="7"/>
  <c r="E8"/>
  <c r="J8"/>
  <c r="N8"/>
  <c r="C9"/>
  <c r="DO24" i="6"/>
  <c r="DP24" s="1"/>
  <c r="DO25"/>
  <c r="DP25" s="1"/>
  <c r="DO26"/>
  <c r="DP26" s="1"/>
  <c r="DO27"/>
  <c r="DP27" s="1"/>
  <c r="DO28"/>
  <c r="DP28" s="1"/>
  <c r="DO29"/>
  <c r="DP29" s="1"/>
  <c r="DO30"/>
  <c r="DP30" s="1"/>
  <c r="DO31"/>
  <c r="DP31" s="1"/>
  <c r="DO32"/>
  <c r="DP32" s="1"/>
  <c r="DO33"/>
  <c r="DP33" s="1"/>
  <c r="DO34"/>
  <c r="DP34" s="1"/>
  <c r="DO35"/>
  <c r="DP35" s="1"/>
  <c r="DO36"/>
  <c r="DP36" s="1"/>
  <c r="DO37"/>
  <c r="DP37" s="1"/>
  <c r="DO38"/>
  <c r="DP38" s="1"/>
  <c r="DO39"/>
  <c r="DP39" s="1"/>
  <c r="DO40"/>
  <c r="DP40" s="1"/>
  <c r="DO41"/>
  <c r="DP41" s="1"/>
  <c r="DO42"/>
  <c r="DP42" s="1"/>
  <c r="DO43"/>
  <c r="DP43" s="1"/>
  <c r="DO45"/>
  <c r="DP45" s="1"/>
  <c r="DO47"/>
  <c r="DP47" s="1"/>
  <c r="DO49"/>
  <c r="DP49" s="1"/>
  <c r="N24" i="7"/>
  <c r="AK42" i="6" l="1"/>
  <c r="AK40"/>
  <c r="AU40" s="1"/>
  <c r="AO40"/>
  <c r="AR40"/>
  <c r="AX40" s="1"/>
  <c r="CT25"/>
  <c r="CT27"/>
  <c r="CT29"/>
  <c r="CT31"/>
  <c r="CT33"/>
  <c r="CT35"/>
  <c r="CT37"/>
  <c r="CT39"/>
  <c r="CT41"/>
  <c r="CT43"/>
  <c r="CT24"/>
  <c r="CT26"/>
  <c r="CT28"/>
  <c r="CT30"/>
  <c r="CT32"/>
  <c r="CT34"/>
  <c r="CT36"/>
  <c r="CT38"/>
  <c r="CT40"/>
  <c r="CT42"/>
  <c r="CR46"/>
  <c r="CG46"/>
  <c r="CT46" s="1"/>
  <c r="CG47"/>
  <c r="CT47" s="1"/>
  <c r="CR47"/>
  <c r="CW24"/>
  <c r="CU24"/>
  <c r="CW26"/>
  <c r="CU26"/>
  <c r="CW28"/>
  <c r="CU28"/>
  <c r="CW30"/>
  <c r="CU30"/>
  <c r="CW32"/>
  <c r="CU32"/>
  <c r="CW34"/>
  <c r="CU34"/>
  <c r="CW36"/>
  <c r="CU36"/>
  <c r="CW38"/>
  <c r="CU38"/>
  <c r="CW40"/>
  <c r="CU40"/>
  <c r="CW42"/>
  <c r="CU42"/>
  <c r="CW44"/>
  <c r="CU44"/>
  <c r="CR48"/>
  <c r="CG48"/>
  <c r="CT48" s="1"/>
  <c r="CW25"/>
  <c r="CU25"/>
  <c r="CW27"/>
  <c r="CU27"/>
  <c r="CW29"/>
  <c r="CU29"/>
  <c r="CW31"/>
  <c r="CU31"/>
  <c r="CW33"/>
  <c r="CU33"/>
  <c r="CW35"/>
  <c r="CU35"/>
  <c r="CW37"/>
  <c r="CU37"/>
  <c r="CW39"/>
  <c r="CU39"/>
  <c r="CW41"/>
  <c r="CU41"/>
  <c r="CW43"/>
  <c r="CU43"/>
  <c r="CW45"/>
  <c r="CU45"/>
  <c r="CW49"/>
  <c r="CU49"/>
  <c r="DO48"/>
  <c r="DP48" s="1"/>
  <c r="DO46"/>
  <c r="DP46" s="1"/>
  <c r="DO44"/>
  <c r="DP44" s="1"/>
  <c r="AO42"/>
  <c r="AU42" s="1"/>
  <c r="AR42"/>
  <c r="AX42" s="1"/>
  <c r="AO24"/>
  <c r="AU24" s="1"/>
  <c r="AR24"/>
  <c r="AX24" s="1"/>
  <c r="AK26"/>
  <c r="AU26" s="1"/>
  <c r="AR26"/>
  <c r="AK28"/>
  <c r="AU28" s="1"/>
  <c r="AR28"/>
  <c r="AK30"/>
  <c r="AU30" s="1"/>
  <c r="AR30"/>
  <c r="AK32"/>
  <c r="AU32" s="1"/>
  <c r="AR32"/>
  <c r="AK34"/>
  <c r="AU34" s="1"/>
  <c r="AR34"/>
  <c r="AK36"/>
  <c r="AU36" s="1"/>
  <c r="AR36"/>
  <c r="AK38"/>
  <c r="AU38" s="1"/>
  <c r="AR38"/>
  <c r="AK47"/>
  <c r="AU47" s="1"/>
  <c r="AR47"/>
  <c r="AK49"/>
  <c r="AU49" s="1"/>
  <c r="AR49"/>
  <c r="AR27"/>
  <c r="AK27"/>
  <c r="AU27" s="1"/>
  <c r="AR31"/>
  <c r="AK31"/>
  <c r="AU31" s="1"/>
  <c r="AR35"/>
  <c r="AK35"/>
  <c r="AU35" s="1"/>
  <c r="AR39"/>
  <c r="AK39"/>
  <c r="AU39" s="1"/>
  <c r="AR50"/>
  <c r="AK50"/>
  <c r="AU50" s="1"/>
  <c r="AR43"/>
  <c r="AK43"/>
  <c r="AU43" s="1"/>
  <c r="AU46"/>
  <c r="AR25"/>
  <c r="AK25"/>
  <c r="AU25" s="1"/>
  <c r="AR29"/>
  <c r="AK29"/>
  <c r="AU29" s="1"/>
  <c r="AR33"/>
  <c r="AK33"/>
  <c r="AU33" s="1"/>
  <c r="AR37"/>
  <c r="AK37"/>
  <c r="AU37" s="1"/>
  <c r="AR41"/>
  <c r="AK41"/>
  <c r="AU41" s="1"/>
  <c r="AR45"/>
  <c r="AK45"/>
  <c r="AU45" s="1"/>
  <c r="AK48"/>
  <c r="AU48" s="1"/>
  <c r="AR48"/>
  <c r="AR46"/>
  <c r="DK49"/>
  <c r="DN49" s="1"/>
  <c r="DK47"/>
  <c r="DN47" s="1"/>
  <c r="DK45"/>
  <c r="DN45" s="1"/>
  <c r="DK43"/>
  <c r="DN43" s="1"/>
  <c r="DK41"/>
  <c r="DN41" s="1"/>
  <c r="DK39"/>
  <c r="DN39" s="1"/>
  <c r="DK37"/>
  <c r="DN37" s="1"/>
  <c r="DK35"/>
  <c r="DN35" s="1"/>
  <c r="DK33"/>
  <c r="DN33" s="1"/>
  <c r="DK31"/>
  <c r="DN31" s="1"/>
  <c r="DK29"/>
  <c r="DN29" s="1"/>
  <c r="DK27"/>
  <c r="DN27" s="1"/>
  <c r="DK26"/>
  <c r="DN26" s="1"/>
  <c r="DK25"/>
  <c r="DN25" s="1"/>
  <c r="DK24"/>
  <c r="DN24" s="1"/>
  <c r="AV40" l="1"/>
  <c r="CW48"/>
  <c r="CU48"/>
  <c r="CW46"/>
  <c r="CU46"/>
  <c r="CW47"/>
  <c r="CU47"/>
  <c r="DJ44"/>
  <c r="AV42"/>
  <c r="AV24"/>
  <c r="DH24" s="1"/>
  <c r="DL24" s="1"/>
  <c r="DM24" s="1"/>
  <c r="AV49"/>
  <c r="AX49"/>
  <c r="AV47"/>
  <c r="DH47" s="1"/>
  <c r="AX47"/>
  <c r="AV38"/>
  <c r="AX38"/>
  <c r="AV36"/>
  <c r="AX36"/>
  <c r="AV34"/>
  <c r="AX34"/>
  <c r="AV32"/>
  <c r="AX32"/>
  <c r="AV30"/>
  <c r="AX30"/>
  <c r="AV28"/>
  <c r="AX28"/>
  <c r="AV26"/>
  <c r="AX26"/>
  <c r="AV48"/>
  <c r="AX48"/>
  <c r="AV43"/>
  <c r="DH43" s="1"/>
  <c r="AX43"/>
  <c r="AV50"/>
  <c r="AX50"/>
  <c r="AV39"/>
  <c r="DH39" s="1"/>
  <c r="AX39"/>
  <c r="AV35"/>
  <c r="DH35" s="1"/>
  <c r="AX35"/>
  <c r="AV31"/>
  <c r="DH31" s="1"/>
  <c r="AX31"/>
  <c r="AV27"/>
  <c r="AX27"/>
  <c r="AV46"/>
  <c r="AX46"/>
  <c r="AV45"/>
  <c r="AX45"/>
  <c r="AV41"/>
  <c r="AX41"/>
  <c r="AV37"/>
  <c r="AX37"/>
  <c r="AV33"/>
  <c r="AX33"/>
  <c r="AV29"/>
  <c r="AX29"/>
  <c r="AV25"/>
  <c r="AX25"/>
  <c r="DI28"/>
  <c r="DJ28"/>
  <c r="DI45"/>
  <c r="DI49"/>
  <c r="DJ49"/>
  <c r="DI48"/>
  <c r="DJ48"/>
  <c r="DI47"/>
  <c r="DJ47"/>
  <c r="DI46"/>
  <c r="DJ46"/>
  <c r="DJ45"/>
  <c r="DI44"/>
  <c r="DI43"/>
  <c r="DJ43"/>
  <c r="DI42"/>
  <c r="DJ42"/>
  <c r="DI41"/>
  <c r="DJ41"/>
  <c r="DI40"/>
  <c r="DJ40"/>
  <c r="DI39"/>
  <c r="DJ39"/>
  <c r="DI38"/>
  <c r="DJ38"/>
  <c r="DI37"/>
  <c r="DJ37"/>
  <c r="DI36"/>
  <c r="DJ36"/>
  <c r="DI35"/>
  <c r="DJ35"/>
  <c r="DI34"/>
  <c r="DJ34"/>
  <c r="DI33"/>
  <c r="DJ33"/>
  <c r="DI32"/>
  <c r="DJ32"/>
  <c r="DI31"/>
  <c r="DJ31"/>
  <c r="DI30"/>
  <c r="DJ30"/>
  <c r="DI29"/>
  <c r="DJ29"/>
  <c r="DI26"/>
  <c r="DJ26"/>
  <c r="DI24"/>
  <c r="DJ24"/>
  <c r="DK28"/>
  <c r="DN28" s="1"/>
  <c r="DG49"/>
  <c r="DH49"/>
  <c r="DK48"/>
  <c r="DN48" s="1"/>
  <c r="DG47"/>
  <c r="DK46"/>
  <c r="DN46" s="1"/>
  <c r="DG45"/>
  <c r="DH45"/>
  <c r="DK44"/>
  <c r="DN44" s="1"/>
  <c r="DG43"/>
  <c r="DK42"/>
  <c r="DN42" s="1"/>
  <c r="DG41"/>
  <c r="DH41"/>
  <c r="DK40"/>
  <c r="DN40" s="1"/>
  <c r="DG39"/>
  <c r="DK38"/>
  <c r="DN38" s="1"/>
  <c r="DG37"/>
  <c r="DH37"/>
  <c r="DL37" s="1"/>
  <c r="DM37" s="1"/>
  <c r="DK36"/>
  <c r="DN36" s="1"/>
  <c r="DG35"/>
  <c r="DK34"/>
  <c r="DN34" s="1"/>
  <c r="DG33"/>
  <c r="DH33"/>
  <c r="DK32"/>
  <c r="DN32" s="1"/>
  <c r="DG31"/>
  <c r="DK30"/>
  <c r="DN30" s="1"/>
  <c r="DG29"/>
  <c r="DH29"/>
  <c r="DL29" s="1"/>
  <c r="DM29" s="1"/>
  <c r="DG27"/>
  <c r="DH27"/>
  <c r="DG26"/>
  <c r="DH26"/>
  <c r="DL26" s="1"/>
  <c r="DM26" s="1"/>
  <c r="DG25"/>
  <c r="DH25"/>
  <c r="DG24"/>
  <c r="CA23"/>
  <c r="CC23"/>
  <c r="CP23" s="1"/>
  <c r="CQ23" s="1"/>
  <c r="CE23"/>
  <c r="I22" i="7" s="1"/>
  <c r="BF23" i="6"/>
  <c r="BH23"/>
  <c r="CH23" s="1"/>
  <c r="BJ23"/>
  <c r="I19" i="7" s="1"/>
  <c r="BT23" i="6"/>
  <c r="BV23"/>
  <c r="BX23"/>
  <c r="I21" i="7" s="1"/>
  <c r="BN23" i="6"/>
  <c r="BO23"/>
  <c r="CL23" s="1"/>
  <c r="CM23" s="1"/>
  <c r="BQ23"/>
  <c r="I20" i="7" s="1"/>
  <c r="DL49" i="6" l="1"/>
  <c r="DM49" s="1"/>
  <c r="DL33"/>
  <c r="DM33" s="1"/>
  <c r="DL41"/>
  <c r="DM41" s="1"/>
  <c r="DL31"/>
  <c r="DM31" s="1"/>
  <c r="DL35"/>
  <c r="DM35" s="1"/>
  <c r="DL39"/>
  <c r="DM39" s="1"/>
  <c r="DL43"/>
  <c r="DM43" s="1"/>
  <c r="DL47"/>
  <c r="DM47" s="1"/>
  <c r="DL45"/>
  <c r="DM45" s="1"/>
  <c r="DI27"/>
  <c r="DJ27"/>
  <c r="DL27" s="1"/>
  <c r="DM27" s="1"/>
  <c r="DI25"/>
  <c r="DJ25"/>
  <c r="DL25" s="1"/>
  <c r="DM25" s="1"/>
  <c r="DG28"/>
  <c r="DH28"/>
  <c r="DL28" s="1"/>
  <c r="DM28" s="1"/>
  <c r="DG48"/>
  <c r="DH48"/>
  <c r="DL48" s="1"/>
  <c r="DM48" s="1"/>
  <c r="DG46"/>
  <c r="DH46"/>
  <c r="DL46" s="1"/>
  <c r="DM46" s="1"/>
  <c r="DG44"/>
  <c r="DH44"/>
  <c r="DL44" s="1"/>
  <c r="DM44" s="1"/>
  <c r="DG42"/>
  <c r="DH42"/>
  <c r="DL42" s="1"/>
  <c r="DM42" s="1"/>
  <c r="DG40"/>
  <c r="DH40"/>
  <c r="DL40" s="1"/>
  <c r="DM40" s="1"/>
  <c r="DG38"/>
  <c r="DH38"/>
  <c r="DL38" s="1"/>
  <c r="DM38" s="1"/>
  <c r="DG36"/>
  <c r="DH36"/>
  <c r="DL36" s="1"/>
  <c r="DM36" s="1"/>
  <c r="DG34"/>
  <c r="DH34"/>
  <c r="DL34" s="1"/>
  <c r="DM34" s="1"/>
  <c r="DG32"/>
  <c r="DH32"/>
  <c r="DL32" s="1"/>
  <c r="DM32" s="1"/>
  <c r="DG30"/>
  <c r="DH30"/>
  <c r="DL30" s="1"/>
  <c r="DM30" s="1"/>
  <c r="L22" i="7"/>
  <c r="CS23" i="6"/>
  <c r="CV23" s="1"/>
  <c r="L20" i="7"/>
  <c r="CI23" i="6"/>
  <c r="L19" i="7" s="1"/>
  <c r="BU23" i="6"/>
  <c r="H21" i="7" s="1"/>
  <c r="G21"/>
  <c r="BG23" i="6"/>
  <c r="H19" i="7" s="1"/>
  <c r="G19"/>
  <c r="CB23" i="6"/>
  <c r="H22" i="7" s="1"/>
  <c r="G22"/>
  <c r="CF23" i="6"/>
  <c r="CN23"/>
  <c r="CJ23"/>
  <c r="CD23"/>
  <c r="BI23"/>
  <c r="BW23"/>
  <c r="BP23"/>
  <c r="O19" i="7" l="1"/>
  <c r="J22"/>
  <c r="CO23" i="6"/>
  <c r="K22" i="7" s="1"/>
  <c r="CG23" i="6"/>
  <c r="K19" i="7" s="1"/>
  <c r="J19"/>
  <c r="CR23" i="6"/>
  <c r="DI23" s="1"/>
  <c r="CK23"/>
  <c r="J23"/>
  <c r="L23"/>
  <c r="N23"/>
  <c r="I15" i="7" s="1"/>
  <c r="Q23" i="6"/>
  <c r="S23"/>
  <c r="U23"/>
  <c r="I16" i="7" s="1"/>
  <c r="X23" i="6"/>
  <c r="Z23"/>
  <c r="AB23"/>
  <c r="I17" i="7" s="1"/>
  <c r="AE23" i="6"/>
  <c r="AG23"/>
  <c r="AP23" s="1"/>
  <c r="AQ23" s="1"/>
  <c r="AI23"/>
  <c r="I18" i="7" s="1"/>
  <c r="L18" l="1"/>
  <c r="K23" i="6"/>
  <c r="H15" i="7" s="1"/>
  <c r="G15"/>
  <c r="AF23" i="6"/>
  <c r="H18" i="7" s="1"/>
  <c r="G18"/>
  <c r="Y23" i="6"/>
  <c r="H17" i="7" s="1"/>
  <c r="G17"/>
  <c r="R23" i="6"/>
  <c r="H16" i="7" s="1"/>
  <c r="G16"/>
  <c r="CT23" i="6"/>
  <c r="CU23" s="1"/>
  <c r="DJ23" s="1"/>
  <c r="CW23"/>
  <c r="G20" i="7"/>
  <c r="H20"/>
  <c r="AL23" i="6"/>
  <c r="AT23" s="1"/>
  <c r="AW23" s="1"/>
  <c r="AN23"/>
  <c r="AJ23"/>
  <c r="AH23"/>
  <c r="AA23"/>
  <c r="T23"/>
  <c r="M23"/>
  <c r="AM23" l="1"/>
  <c r="L15" i="7" s="1"/>
  <c r="AS23" i="6"/>
  <c r="DO23" s="1"/>
  <c r="DP23" s="1"/>
  <c r="J15" i="7"/>
  <c r="DK23" i="6"/>
  <c r="DN23" s="1"/>
  <c r="AO23"/>
  <c r="K18" i="7" s="1"/>
  <c r="J18"/>
  <c r="J20"/>
  <c r="AR23" i="6"/>
  <c r="AK23"/>
  <c r="M15" i="7" l="1"/>
  <c r="DG23" i="6"/>
  <c r="AU23"/>
  <c r="K15" i="7"/>
  <c r="M19"/>
  <c r="K20"/>
  <c r="N19"/>
  <c r="AX23" i="6"/>
  <c r="AV23"/>
  <c r="DH23" s="1"/>
  <c r="DL23" s="1"/>
  <c r="DM23" s="1"/>
  <c r="N15" i="7" l="1"/>
  <c r="O15"/>
  <c r="D23"/>
  <c r="C24" s="1"/>
  <c r="G23" l="1"/>
</calcChain>
</file>

<file path=xl/sharedStrings.xml><?xml version="1.0" encoding="utf-8"?>
<sst xmlns="http://schemas.openxmlformats.org/spreadsheetml/2006/main" count="652" uniqueCount="342">
  <si>
    <t>N°</t>
  </si>
  <si>
    <t>Matri,</t>
  </si>
  <si>
    <t>Nom</t>
  </si>
  <si>
    <t>Prénom</t>
  </si>
  <si>
    <t xml:space="preserve">Moy </t>
  </si>
  <si>
    <t>Observation</t>
  </si>
  <si>
    <t>Cartographie Thématique et SIG</t>
  </si>
  <si>
    <t>Diagnostic Ecologique et Etude d'Imapact</t>
  </si>
  <si>
    <t>Biostatistique et Informatique</t>
  </si>
  <si>
    <t>Economie et Droit de l'Environnement</t>
  </si>
  <si>
    <t>Ecologie Numerique</t>
  </si>
  <si>
    <t xml:space="preserve">Stage en Management et Etude de Cas </t>
  </si>
  <si>
    <t>date</t>
  </si>
  <si>
    <t>lieu</t>
  </si>
  <si>
    <t>wilaya</t>
  </si>
  <si>
    <t>Semestre 5</t>
  </si>
  <si>
    <t>Semestre 6</t>
  </si>
  <si>
    <t>Décision</t>
  </si>
  <si>
    <t>Session</t>
  </si>
  <si>
    <t>Crédits: 23 - Coef :  8</t>
  </si>
  <si>
    <t>Crédits: 07 - Coef :  02</t>
  </si>
  <si>
    <t>Crédits: 14 - Coef :  04</t>
  </si>
  <si>
    <t>E,Nx2</t>
  </si>
  <si>
    <t>G,R,C,Nx2</t>
  </si>
  <si>
    <t>Crédits: 04 - Coef :  01</t>
  </si>
  <si>
    <t>E,D,Ex1</t>
  </si>
  <si>
    <t>S,M,E,Cx4</t>
  </si>
  <si>
    <t>C,T,SIGx3</t>
  </si>
  <si>
    <t>D,E,E,Ix2</t>
  </si>
  <si>
    <t>BIOS,INFx2</t>
  </si>
  <si>
    <t xml:space="preserve">Prénom : </t>
  </si>
  <si>
    <t xml:space="preserve">N° d'inscription : </t>
  </si>
  <si>
    <t xml:space="preserve">Semestre </t>
  </si>
  <si>
    <t>Unités d'enseignement (U.E)</t>
  </si>
  <si>
    <t>Matière(s) constitutive(s) de l'unité d'enseignement</t>
  </si>
  <si>
    <t>Résultats obtenus</t>
  </si>
  <si>
    <t>Nature</t>
  </si>
  <si>
    <t xml:space="preserve">Code et intitulé </t>
  </si>
  <si>
    <t>Crédits requis</t>
  </si>
  <si>
    <t>Coef.</t>
  </si>
  <si>
    <t>Intitulé</t>
  </si>
  <si>
    <t>Matiere</t>
  </si>
  <si>
    <t>U.E</t>
  </si>
  <si>
    <t>Semestre</t>
  </si>
  <si>
    <t>Note</t>
  </si>
  <si>
    <t>Crédits</t>
  </si>
  <si>
    <t>Semestre V</t>
  </si>
  <si>
    <t xml:space="preserve">Moyenne annuelle :                                            </t>
  </si>
  <si>
    <t xml:space="preserve">Total des crédits cumulés pour l'année ( S5 + S6) : </t>
  </si>
  <si>
    <t xml:space="preserve">Décision : </t>
  </si>
  <si>
    <t>Le chef de département</t>
  </si>
  <si>
    <r>
      <rPr>
        <sz val="14"/>
        <color indexed="8"/>
        <rFont val="Times New Roman"/>
        <family val="1"/>
      </rPr>
      <t>Nom:</t>
    </r>
    <r>
      <rPr>
        <b/>
        <sz val="14"/>
        <color indexed="8"/>
        <rFont val="Times New Roman"/>
        <family val="1"/>
      </rPr>
      <t xml:space="preserve"> </t>
    </r>
  </si>
  <si>
    <r>
      <t>Date de naissance :</t>
    </r>
    <r>
      <rPr>
        <b/>
        <sz val="14"/>
        <color indexed="8"/>
        <rFont val="Times New Roman"/>
        <family val="1"/>
      </rPr>
      <t xml:space="preserve">                             </t>
    </r>
    <r>
      <rPr>
        <sz val="14"/>
        <color indexed="8"/>
        <rFont val="Times New Roman"/>
        <family val="1"/>
      </rPr>
      <t xml:space="preserve"> </t>
    </r>
  </si>
  <si>
    <r>
      <t xml:space="preserve">Diplôme préparé : </t>
    </r>
    <r>
      <rPr>
        <b/>
        <sz val="14"/>
        <color indexed="8"/>
        <rFont val="Times New Roman"/>
        <family val="1"/>
      </rPr>
      <t xml:space="preserve">Licence académique </t>
    </r>
  </si>
  <si>
    <t>Moyenne</t>
  </si>
  <si>
    <t>Semestre VI</t>
  </si>
  <si>
    <t>Biodiversité et Génétique des populations</t>
  </si>
  <si>
    <t>Gestion des Risques et des catastrophes Naturelles</t>
  </si>
  <si>
    <t>Moyenne UE</t>
  </si>
  <si>
    <t>Moy Semestre 6</t>
  </si>
  <si>
    <t>Credits validés</t>
  </si>
  <si>
    <t>Credits Capitalisés</t>
  </si>
  <si>
    <t>Résultas</t>
  </si>
  <si>
    <t>Crédits validés</t>
  </si>
  <si>
    <t>Crédits capitalisés</t>
  </si>
  <si>
    <t>Résultats UE</t>
  </si>
  <si>
    <t>Résultats semestre</t>
  </si>
  <si>
    <t>EMD</t>
  </si>
  <si>
    <t>RAT.</t>
  </si>
  <si>
    <t>NOTE</t>
  </si>
  <si>
    <t>Crédit</t>
  </si>
  <si>
    <t>N. Rat.</t>
  </si>
  <si>
    <t>Grade</t>
  </si>
  <si>
    <t>crédits</t>
  </si>
  <si>
    <t>Nbr.Rat,</t>
  </si>
  <si>
    <t>Résultats année</t>
  </si>
  <si>
    <t>Résultats  du semestre</t>
  </si>
  <si>
    <t>Moy Semestre 5</t>
  </si>
  <si>
    <t>Moy     Semestre 5</t>
  </si>
  <si>
    <t>Crédits S5</t>
  </si>
  <si>
    <t>Moy     Semestre 6</t>
  </si>
  <si>
    <t>Crédits S6</t>
  </si>
  <si>
    <t>Total des Crédits</t>
  </si>
  <si>
    <t>Moy générale</t>
  </si>
  <si>
    <t>Matric,</t>
  </si>
  <si>
    <t>Crédits: 12 - Coef : 04</t>
  </si>
  <si>
    <t>Décision SN</t>
  </si>
  <si>
    <t>UEFI5</t>
  </si>
  <si>
    <t>UEMI5</t>
  </si>
  <si>
    <t>B,G,Px3</t>
  </si>
  <si>
    <t>UEDI6</t>
  </si>
  <si>
    <t>UEMI6</t>
  </si>
  <si>
    <t>UETI6</t>
  </si>
  <si>
    <t>Fait à Béjaia le</t>
  </si>
  <si>
    <r>
      <t>Spécialité  :</t>
    </r>
    <r>
      <rPr>
        <b/>
        <sz val="14"/>
        <color indexed="8"/>
        <rFont val="Times New Roman"/>
        <family val="1"/>
      </rPr>
      <t xml:space="preserve"> Management de l'Environnement</t>
    </r>
  </si>
  <si>
    <t>Unité d'Etude FondamentaleI</t>
  </si>
  <si>
    <t>Unité d'Etude Méthodologie I</t>
  </si>
  <si>
    <t>Unité d'Etude decouverte II</t>
  </si>
  <si>
    <t>Unité d'Etude Methodologique II</t>
  </si>
  <si>
    <t>Unité d'Etude Transversale II</t>
  </si>
  <si>
    <t>UE F V I</t>
  </si>
  <si>
    <t>UE M V I</t>
  </si>
  <si>
    <t>UE MI VI</t>
  </si>
  <si>
    <t>UE DI VI</t>
  </si>
  <si>
    <t>UE TI VI</t>
  </si>
  <si>
    <t>à :</t>
  </si>
  <si>
    <t>Moy   L1</t>
  </si>
  <si>
    <t>Crédits 1</t>
  </si>
  <si>
    <t>Moy   L2</t>
  </si>
  <si>
    <t>Crédits 2</t>
  </si>
  <si>
    <t>Moy   L3</t>
  </si>
  <si>
    <t>Crédits 3</t>
  </si>
  <si>
    <t>AISSOU</t>
  </si>
  <si>
    <t>Yasmine</t>
  </si>
  <si>
    <t>AZEGAGH</t>
  </si>
  <si>
    <t>Hakima</t>
  </si>
  <si>
    <t>BELATTAF</t>
  </si>
  <si>
    <t>Chafiaa</t>
  </si>
  <si>
    <t>BENALI</t>
  </si>
  <si>
    <t>Lylia</t>
  </si>
  <si>
    <t>BENCHEGRA</t>
  </si>
  <si>
    <t>Fadia</t>
  </si>
  <si>
    <t>BENKHELLAT</t>
  </si>
  <si>
    <t>Malek</t>
  </si>
  <si>
    <t>BENSAID</t>
  </si>
  <si>
    <t>Djamel</t>
  </si>
  <si>
    <t>BOUABDALLAH</t>
  </si>
  <si>
    <t>Sara</t>
  </si>
  <si>
    <t>BOUBEKRI</t>
  </si>
  <si>
    <t>M'barka</t>
  </si>
  <si>
    <t>BOURAI</t>
  </si>
  <si>
    <t>Ahmed</t>
  </si>
  <si>
    <t>BOURNINE</t>
  </si>
  <si>
    <t>Hicham</t>
  </si>
  <si>
    <t>CHAABNA</t>
  </si>
  <si>
    <t>Kamir</t>
  </si>
  <si>
    <t>HAMOUNE</t>
  </si>
  <si>
    <t>Ferhat</t>
  </si>
  <si>
    <t>IKHLEF</t>
  </si>
  <si>
    <t>Karima</t>
  </si>
  <si>
    <t>KEBBI</t>
  </si>
  <si>
    <t>Rosa</t>
  </si>
  <si>
    <t>KERSANI</t>
  </si>
  <si>
    <t>Kamilia</t>
  </si>
  <si>
    <t>KHENACHE</t>
  </si>
  <si>
    <t>Lila</t>
  </si>
  <si>
    <t>LACHOURI</t>
  </si>
  <si>
    <t>Taoufik</t>
  </si>
  <si>
    <t>LADJOUZI</t>
  </si>
  <si>
    <t>Khelaf</t>
  </si>
  <si>
    <t>MAZI</t>
  </si>
  <si>
    <t>Amazigh</t>
  </si>
  <si>
    <t>MESBAH</t>
  </si>
  <si>
    <t>Lydia</t>
  </si>
  <si>
    <t>MEZEMATE</t>
  </si>
  <si>
    <t>Siham</t>
  </si>
  <si>
    <t>MOULOUDJ</t>
  </si>
  <si>
    <t>Lamine</t>
  </si>
  <si>
    <t>MOUSSAOUI</t>
  </si>
  <si>
    <t>Wassila</t>
  </si>
  <si>
    <t>OUALI</t>
  </si>
  <si>
    <t>SAIT</t>
  </si>
  <si>
    <t>Bilal</t>
  </si>
  <si>
    <t>YAICI</t>
  </si>
  <si>
    <t>Lahna</t>
  </si>
  <si>
    <t>09SN0090</t>
  </si>
  <si>
    <t>09SN0086</t>
  </si>
  <si>
    <t>11SN12T02</t>
  </si>
  <si>
    <t>10SN212</t>
  </si>
  <si>
    <t>10SN305</t>
  </si>
  <si>
    <t>08SN070</t>
  </si>
  <si>
    <t>09SN0529</t>
  </si>
  <si>
    <t>09SN0243</t>
  </si>
  <si>
    <t>09SN0724</t>
  </si>
  <si>
    <t>09SN0726</t>
  </si>
  <si>
    <t>09SN0291</t>
  </si>
  <si>
    <t>08SN09T1021</t>
  </si>
  <si>
    <t>09SN0877</t>
  </si>
  <si>
    <t>09ST035210CSN</t>
  </si>
  <si>
    <t>08SM08210CSN</t>
  </si>
  <si>
    <t>095044</t>
  </si>
  <si>
    <t>105043</t>
  </si>
  <si>
    <t>09SN0892</t>
  </si>
  <si>
    <t>09SN0078</t>
  </si>
  <si>
    <t>09SN0744</t>
  </si>
  <si>
    <t>09SN0429</t>
  </si>
  <si>
    <t>09SN0902</t>
  </si>
  <si>
    <t>10SN027</t>
  </si>
  <si>
    <t>09SN0711</t>
  </si>
  <si>
    <t>09SN0619</t>
  </si>
  <si>
    <t>08516312CSN</t>
  </si>
  <si>
    <t>09SN0863</t>
  </si>
  <si>
    <t>RELEVE DE NOTE</t>
  </si>
  <si>
    <t>Abandon</t>
  </si>
  <si>
    <t>Président du jury :</t>
  </si>
  <si>
    <t xml:space="preserve">REPUBLIQUE ALGERIENNE   </t>
  </si>
  <si>
    <t>DEMOCRATIQUE ET POPULAIRE</t>
  </si>
  <si>
    <t>ET DE LA RECHERCHE SCIENTIFIQUE</t>
  </si>
  <si>
    <r>
      <t>Département :</t>
    </r>
    <r>
      <rPr>
        <b/>
        <sz val="14"/>
        <color indexed="8"/>
        <rFont val="Times New Roman"/>
        <family val="1"/>
      </rPr>
      <t xml:space="preserve"> Sciences Biologiques de l'Environnement</t>
    </r>
  </si>
  <si>
    <t>Domaine :</t>
  </si>
  <si>
    <t>Sciences de la Nature et de la Vie</t>
  </si>
  <si>
    <r>
      <t xml:space="preserve">Filière : </t>
    </r>
    <r>
      <rPr>
        <b/>
        <sz val="14"/>
        <color indexed="8"/>
        <rFont val="Times New Roman"/>
        <family val="1"/>
      </rPr>
      <t>Biologie</t>
    </r>
    <r>
      <rPr>
        <sz val="14"/>
        <color indexed="8"/>
        <rFont val="Times New Roman"/>
        <family val="1"/>
      </rPr>
      <t xml:space="preserve"> </t>
    </r>
  </si>
  <si>
    <t>Total des crédits cumulés dans le cursus :</t>
  </si>
  <si>
    <t xml:space="preserve">MINISTERE  DE L'ENSEIGNEMENT SUPERIEURE </t>
  </si>
  <si>
    <r>
      <t xml:space="preserve">Faculté : </t>
    </r>
    <r>
      <rPr>
        <b/>
        <sz val="14"/>
        <color indexed="8"/>
        <rFont val="Times New Roman"/>
        <family val="1"/>
      </rPr>
      <t xml:space="preserve"> Sciences de la Nature et de la Vie</t>
    </r>
  </si>
  <si>
    <r>
      <t xml:space="preserve">Etablissement : </t>
    </r>
    <r>
      <rPr>
        <b/>
        <sz val="14"/>
        <color indexed="8"/>
        <rFont val="Times New Roman"/>
        <family val="1"/>
      </rPr>
      <t>Université Abderrahmane Mira de Béjaia</t>
    </r>
  </si>
  <si>
    <r>
      <t xml:space="preserve">Niveau d'étude  : </t>
    </r>
    <r>
      <rPr>
        <b/>
        <sz val="14"/>
        <color indexed="8"/>
        <rFont val="Times New Roman"/>
        <family val="1"/>
      </rPr>
      <t>Troisième Année</t>
    </r>
  </si>
  <si>
    <r>
      <t xml:space="preserve">Année Universitaire : </t>
    </r>
    <r>
      <rPr>
        <b/>
        <sz val="14"/>
        <color indexed="8"/>
        <rFont val="Times New Roman"/>
        <family val="1"/>
      </rPr>
      <t>2012/2013</t>
    </r>
  </si>
  <si>
    <t>avec dettes en (L2)</t>
  </si>
  <si>
    <t>/</t>
  </si>
  <si>
    <t xml:space="preserve">ABID   </t>
  </si>
  <si>
    <t>Rafik</t>
  </si>
  <si>
    <t xml:space="preserve">ADJAOUTE   </t>
  </si>
  <si>
    <t>Leila</t>
  </si>
  <si>
    <t xml:space="preserve">ADJEDJOU   </t>
  </si>
  <si>
    <t>Nassima</t>
  </si>
  <si>
    <t xml:space="preserve">AZZOUZ   </t>
  </si>
  <si>
    <t>Zahra</t>
  </si>
  <si>
    <t xml:space="preserve">BAOUR   </t>
  </si>
  <si>
    <t>Faiza</t>
  </si>
  <si>
    <t xml:space="preserve">BELLIL   </t>
  </si>
  <si>
    <t>Meriem</t>
  </si>
  <si>
    <t xml:space="preserve">BENHAMANA   </t>
  </si>
  <si>
    <t>Zara</t>
  </si>
  <si>
    <t xml:space="preserve">BENMAOUCHE   </t>
  </si>
  <si>
    <t>Lynda</t>
  </si>
  <si>
    <t xml:space="preserve">BENSACI   </t>
  </si>
  <si>
    <t>Sonia</t>
  </si>
  <si>
    <t xml:space="preserve">BOUAMARA   </t>
  </si>
  <si>
    <t>Kahina</t>
  </si>
  <si>
    <t xml:space="preserve">BOUCHAL   </t>
  </si>
  <si>
    <t>Ouardia</t>
  </si>
  <si>
    <t xml:space="preserve">BOUKENDOUL   </t>
  </si>
  <si>
    <t>Anissa</t>
  </si>
  <si>
    <t xml:space="preserve">BOUMERAOU   </t>
  </si>
  <si>
    <t>Nadia</t>
  </si>
  <si>
    <t xml:space="preserve">DJEDI   </t>
  </si>
  <si>
    <t>Mokrane</t>
  </si>
  <si>
    <t xml:space="preserve">ISSAD  </t>
  </si>
  <si>
    <t>Sabiha</t>
  </si>
  <si>
    <t>KHERIB</t>
  </si>
  <si>
    <t>Dahia</t>
  </si>
  <si>
    <t xml:space="preserve">LOUADAH   </t>
  </si>
  <si>
    <t>Hadjila</t>
  </si>
  <si>
    <t xml:space="preserve">LOUNIS   </t>
  </si>
  <si>
    <t>Akila</t>
  </si>
  <si>
    <t xml:space="preserve">MEGHLAOUI   </t>
  </si>
  <si>
    <t xml:space="preserve">MAHTOUT   </t>
  </si>
  <si>
    <t>Djallil</t>
  </si>
  <si>
    <t xml:space="preserve">MALLEK   </t>
  </si>
  <si>
    <t>Mohammed Cherif</t>
  </si>
  <si>
    <t xml:space="preserve">MAOUNI   </t>
  </si>
  <si>
    <t>Raouf</t>
  </si>
  <si>
    <t xml:space="preserve">MESSAOUDENE   </t>
  </si>
  <si>
    <t>Hafida</t>
  </si>
  <si>
    <t xml:space="preserve">SAADELI   </t>
  </si>
  <si>
    <t>Lamia</t>
  </si>
  <si>
    <t xml:space="preserve">SADOU   </t>
  </si>
  <si>
    <t>Naima</t>
  </si>
  <si>
    <t xml:space="preserve">SEDDAOUI   </t>
  </si>
  <si>
    <t>Kamelia</t>
  </si>
  <si>
    <t xml:space="preserve">TADJINE  </t>
  </si>
  <si>
    <t>Hananae</t>
  </si>
  <si>
    <t xml:space="preserve">YOUCEF   </t>
  </si>
  <si>
    <t>09SN0184</t>
  </si>
  <si>
    <t>10SN237</t>
  </si>
  <si>
    <t>08SN001</t>
  </si>
  <si>
    <t>10SN11T09</t>
  </si>
  <si>
    <t>08SN126</t>
  </si>
  <si>
    <t>10SN056</t>
  </si>
  <si>
    <t>10SN295</t>
  </si>
  <si>
    <t>09SN0254</t>
  </si>
  <si>
    <t>10502411CSN</t>
  </si>
  <si>
    <t>10SN163</t>
  </si>
  <si>
    <t>11SN489</t>
  </si>
  <si>
    <t>09SN0574</t>
  </si>
  <si>
    <t>09SN0359</t>
  </si>
  <si>
    <t>09SN0556</t>
  </si>
  <si>
    <t>10SN057</t>
  </si>
  <si>
    <t>09SN0967</t>
  </si>
  <si>
    <t>09SN0638</t>
  </si>
  <si>
    <t>09SN0748</t>
  </si>
  <si>
    <t>09MI054912CSN</t>
  </si>
  <si>
    <t>10SN041</t>
  </si>
  <si>
    <t>09SN10T12</t>
  </si>
  <si>
    <t>05SN06T04</t>
  </si>
  <si>
    <t>10SN047</t>
  </si>
  <si>
    <t>10SN255</t>
  </si>
  <si>
    <t>10SN189</t>
  </si>
  <si>
    <t>08SN010</t>
  </si>
  <si>
    <t>10SN014</t>
  </si>
  <si>
    <t>10SN168</t>
  </si>
  <si>
    <t>20/06/1987</t>
  </si>
  <si>
    <t>Akbou</t>
  </si>
  <si>
    <t>02/10/1989</t>
  </si>
  <si>
    <t>Tazmalt</t>
  </si>
  <si>
    <t>15/09/1987</t>
  </si>
  <si>
    <t>19/03/1985</t>
  </si>
  <si>
    <t>02/01/1986</t>
  </si>
  <si>
    <t>El - kseur</t>
  </si>
  <si>
    <t>04/07/1990</t>
  </si>
  <si>
    <t>Bejaia</t>
  </si>
  <si>
    <t>04/01/1988</t>
  </si>
  <si>
    <t>Barbacha</t>
  </si>
  <si>
    <t>08/10/1986</t>
  </si>
  <si>
    <t>04/12/1990</t>
  </si>
  <si>
    <t>16/05/1988</t>
  </si>
  <si>
    <t>Sidi-aich</t>
  </si>
  <si>
    <t>13/01/1990</t>
  </si>
  <si>
    <t>Sidi aich</t>
  </si>
  <si>
    <t>29/03/1986</t>
  </si>
  <si>
    <t>Melbou</t>
  </si>
  <si>
    <t>03/02/1989</t>
  </si>
  <si>
    <t>Amizour</t>
  </si>
  <si>
    <t>18/12/1990</t>
  </si>
  <si>
    <t>07/05/1988</t>
  </si>
  <si>
    <t>Aokas</t>
  </si>
  <si>
    <t>23/03/1983</t>
  </si>
  <si>
    <t>Timezrit</t>
  </si>
  <si>
    <t>17/09/1990</t>
  </si>
  <si>
    <t>25/04/1988</t>
  </si>
  <si>
    <t>Kherrata</t>
  </si>
  <si>
    <t>20/10/1989</t>
  </si>
  <si>
    <t>06/12/1989</t>
  </si>
  <si>
    <t>Bechloul</t>
  </si>
  <si>
    <t>13/12/1982</t>
  </si>
  <si>
    <t>10/10/1989</t>
  </si>
  <si>
    <t>Béjaia</t>
  </si>
  <si>
    <t>13/12/1986</t>
  </si>
  <si>
    <t>Bouandas</t>
  </si>
  <si>
    <t>16/08/1988</t>
  </si>
  <si>
    <t>Lahraiche</t>
  </si>
  <si>
    <t>25/06/1988</t>
  </si>
  <si>
    <t>Tifra</t>
  </si>
  <si>
    <t>02/01/1987</t>
  </si>
  <si>
    <t>Chemini</t>
  </si>
  <si>
    <t>30/08/1990</t>
  </si>
  <si>
    <t>20/02/1988</t>
  </si>
  <si>
    <t>Darguina</t>
  </si>
  <si>
    <t>Bouira</t>
  </si>
  <si>
    <t>Alger</t>
  </si>
  <si>
    <t>Bab elouad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</si>
</sst>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0"/>
    <numFmt numFmtId="165" formatCode="00.00"/>
  </numFmts>
  <fonts count="24">
    <font>
      <sz val="10"/>
      <name val="Arial"/>
    </font>
    <font>
      <sz val="1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name val="Arial"/>
      <family val="2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u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u/>
      <sz val="20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4"/>
      <color theme="0"/>
      <name val="Times New Roman"/>
      <family val="1"/>
    </font>
    <font>
      <sz val="16"/>
      <color indexed="8"/>
      <name val="Times New Roman"/>
      <family val="1"/>
    </font>
    <font>
      <b/>
      <sz val="18"/>
      <name val="Arial"/>
      <family val="2"/>
    </font>
    <font>
      <sz val="19"/>
      <name val="Arial"/>
      <family val="2"/>
    </font>
    <font>
      <sz val="18"/>
      <color rgb="FF000000"/>
      <name val="Calibri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0" fontId="0" fillId="0" borderId="29" xfId="0" applyBorder="1"/>
    <xf numFmtId="0" fontId="0" fillId="0" borderId="30" xfId="0" applyBorder="1"/>
    <xf numFmtId="165" fontId="0" fillId="0" borderId="0" xfId="0" applyNumberFormat="1" applyBorder="1"/>
    <xf numFmtId="0" fontId="10" fillId="0" borderId="0" xfId="0" applyFont="1" applyBorder="1"/>
    <xf numFmtId="0" fontId="11" fillId="0" borderId="0" xfId="0" applyFont="1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left"/>
    </xf>
    <xf numFmtId="0" fontId="4" fillId="0" borderId="0" xfId="0" applyFont="1" applyBorder="1"/>
    <xf numFmtId="2" fontId="10" fillId="0" borderId="26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2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/>
    <xf numFmtId="0" fontId="1" fillId="0" borderId="0" xfId="0" applyFont="1" applyBorder="1"/>
    <xf numFmtId="14" fontId="1" fillId="0" borderId="0" xfId="0" applyNumberFormat="1" applyFont="1" applyBorder="1"/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/>
    </xf>
    <xf numFmtId="0" fontId="14" fillId="0" borderId="2" xfId="0" applyFont="1" applyBorder="1"/>
    <xf numFmtId="0" fontId="14" fillId="0" borderId="0" xfId="0" applyFont="1" applyBorder="1"/>
    <xf numFmtId="0" fontId="14" fillId="0" borderId="0" xfId="0" applyFont="1"/>
    <xf numFmtId="0" fontId="0" fillId="0" borderId="0" xfId="0" applyBorder="1" applyAlignment="1">
      <alignment horizontal="center"/>
    </xf>
    <xf numFmtId="1" fontId="10" fillId="0" borderId="26" xfId="0" applyNumberFormat="1" applyFont="1" applyBorder="1" applyAlignment="1">
      <alignment horizontal="center" vertical="center"/>
    </xf>
    <xf numFmtId="0" fontId="16" fillId="0" borderId="0" xfId="0" applyFont="1"/>
    <xf numFmtId="0" fontId="0" fillId="0" borderId="0" xfId="0" applyBorder="1" applyAlignment="1"/>
    <xf numFmtId="0" fontId="0" fillId="0" borderId="30" xfId="0" applyBorder="1" applyAlignment="1"/>
    <xf numFmtId="0" fontId="16" fillId="0" borderId="6" xfId="0" applyFont="1" applyBorder="1"/>
    <xf numFmtId="165" fontId="16" fillId="0" borderId="6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5" fontId="16" fillId="0" borderId="44" xfId="0" applyNumberFormat="1" applyFont="1" applyBorder="1" applyAlignment="1">
      <alignment horizontal="center" vertical="center"/>
    </xf>
    <xf numFmtId="165" fontId="16" fillId="0" borderId="34" xfId="0" applyNumberFormat="1" applyFont="1" applyBorder="1"/>
    <xf numFmtId="165" fontId="16" fillId="0" borderId="6" xfId="1" applyNumberFormat="1" applyFont="1" applyBorder="1"/>
    <xf numFmtId="165" fontId="16" fillId="0" borderId="0" xfId="0" applyNumberFormat="1" applyFont="1" applyBorder="1"/>
    <xf numFmtId="164" fontId="16" fillId="0" borderId="44" xfId="0" applyNumberFormat="1" applyFont="1" applyBorder="1" applyAlignment="1">
      <alignment horizontal="center"/>
    </xf>
    <xf numFmtId="165" fontId="16" fillId="0" borderId="5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3" xfId="0" applyFont="1" applyBorder="1"/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 textRotation="90"/>
    </xf>
    <xf numFmtId="164" fontId="4" fillId="0" borderId="32" xfId="0" applyNumberFormat="1" applyFont="1" applyBorder="1" applyAlignment="1">
      <alignment horizontal="center" vertical="center" textRotation="90" wrapText="1"/>
    </xf>
    <xf numFmtId="164" fontId="4" fillId="0" borderId="33" xfId="0" applyNumberFormat="1" applyFont="1" applyBorder="1" applyAlignment="1">
      <alignment horizontal="center" vertical="center" textRotation="90"/>
    </xf>
    <xf numFmtId="0" fontId="4" fillId="0" borderId="3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textRotation="90" wrapText="1"/>
    </xf>
    <xf numFmtId="0" fontId="4" fillId="0" borderId="37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64" fontId="4" fillId="0" borderId="47" xfId="0" applyNumberFormat="1" applyFont="1" applyBorder="1" applyAlignment="1">
      <alignment horizontal="center" vertical="center"/>
    </xf>
    <xf numFmtId="164" fontId="4" fillId="0" borderId="47" xfId="0" applyNumberFormat="1" applyFont="1" applyBorder="1" applyAlignment="1">
      <alignment horizontal="center" vertical="center" textRotation="90"/>
    </xf>
    <xf numFmtId="164" fontId="4" fillId="0" borderId="47" xfId="0" applyNumberFormat="1" applyFont="1" applyBorder="1" applyAlignment="1">
      <alignment horizontal="center" vertical="center" textRotation="90" wrapText="1"/>
    </xf>
    <xf numFmtId="164" fontId="4" fillId="0" borderId="48" xfId="0" applyNumberFormat="1" applyFont="1" applyBorder="1" applyAlignment="1">
      <alignment horizontal="center" vertical="center" textRotation="90"/>
    </xf>
    <xf numFmtId="0" fontId="4" fillId="0" borderId="37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2" fontId="11" fillId="0" borderId="0" xfId="0" applyNumberFormat="1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/>
    </xf>
    <xf numFmtId="0" fontId="8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right" vertical="center"/>
    </xf>
    <xf numFmtId="0" fontId="0" fillId="0" borderId="11" xfId="0" applyBorder="1"/>
    <xf numFmtId="2" fontId="10" fillId="0" borderId="31" xfId="0" applyNumberFormat="1" applyFont="1" applyBorder="1" applyAlignment="1">
      <alignment horizontal="center" vertical="center"/>
    </xf>
    <xf numFmtId="1" fontId="10" fillId="0" borderId="31" xfId="0" applyNumberFormat="1" applyFont="1" applyBorder="1" applyAlignment="1">
      <alignment horizontal="center" vertical="center"/>
    </xf>
    <xf numFmtId="14" fontId="11" fillId="0" borderId="0" xfId="0" applyNumberFormat="1" applyFont="1" applyBorder="1" applyAlignment="1">
      <alignment horizontal="left" vertical="center"/>
    </xf>
    <xf numFmtId="0" fontId="4" fillId="0" borderId="6" xfId="0" applyFont="1" applyBorder="1"/>
    <xf numFmtId="165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0" fontId="0" fillId="0" borderId="6" xfId="0" applyBorder="1"/>
    <xf numFmtId="165" fontId="16" fillId="0" borderId="4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/>
    </xf>
    <xf numFmtId="165" fontId="16" fillId="0" borderId="4" xfId="1" applyNumberFormat="1" applyFont="1" applyBorder="1"/>
    <xf numFmtId="0" fontId="16" fillId="0" borderId="4" xfId="0" applyFont="1" applyBorder="1"/>
    <xf numFmtId="2" fontId="16" fillId="0" borderId="6" xfId="0" applyNumberFormat="1" applyFont="1" applyBorder="1"/>
    <xf numFmtId="0" fontId="13" fillId="0" borderId="24" xfId="0" applyFont="1" applyBorder="1" applyAlignment="1">
      <alignment horizontal="center" wrapText="1"/>
    </xf>
    <xf numFmtId="0" fontId="20" fillId="0" borderId="0" xfId="0" applyFont="1"/>
    <xf numFmtId="165" fontId="16" fillId="0" borderId="6" xfId="0" applyNumberFormat="1" applyFont="1" applyBorder="1"/>
    <xf numFmtId="0" fontId="21" fillId="0" borderId="26" xfId="0" applyFont="1" applyBorder="1" applyAlignment="1">
      <alignment horizontal="center"/>
    </xf>
    <xf numFmtId="165" fontId="21" fillId="0" borderId="19" xfId="0" applyNumberFormat="1" applyFont="1" applyBorder="1" applyAlignment="1">
      <alignment horizontal="center"/>
    </xf>
    <xf numFmtId="164" fontId="21" fillId="0" borderId="5" xfId="0" applyNumberFormat="1" applyFont="1" applyBorder="1" applyAlignment="1">
      <alignment horizontal="center"/>
    </xf>
    <xf numFmtId="165" fontId="21" fillId="0" borderId="5" xfId="0" applyNumberFormat="1" applyFont="1" applyBorder="1" applyAlignment="1">
      <alignment horizontal="center"/>
    </xf>
    <xf numFmtId="164" fontId="21" fillId="0" borderId="19" xfId="0" applyNumberFormat="1" applyFont="1" applyBorder="1" applyAlignment="1">
      <alignment horizontal="center"/>
    </xf>
    <xf numFmtId="165" fontId="21" fillId="0" borderId="44" xfId="0" applyNumberFormat="1" applyFont="1" applyBorder="1"/>
    <xf numFmtId="0" fontId="10" fillId="0" borderId="11" xfId="0" applyFont="1" applyBorder="1" applyAlignment="1"/>
    <xf numFmtId="0" fontId="19" fillId="0" borderId="11" xfId="0" applyFont="1" applyBorder="1" applyAlignment="1"/>
    <xf numFmtId="0" fontId="9" fillId="0" borderId="11" xfId="0" applyFont="1" applyBorder="1" applyAlignment="1"/>
    <xf numFmtId="164" fontId="21" fillId="0" borderId="19" xfId="0" applyNumberFormat="1" applyFont="1" applyBorder="1" applyAlignment="1">
      <alignment horizontal="left"/>
    </xf>
    <xf numFmtId="2" fontId="10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9" fillId="0" borderId="0" xfId="0" applyFont="1" applyBorder="1" applyAlignment="1"/>
    <xf numFmtId="0" fontId="6" fillId="0" borderId="0" xfId="0" applyFont="1" applyBorder="1" applyAlignment="1"/>
    <xf numFmtId="0" fontId="18" fillId="0" borderId="0" xfId="0" applyFont="1" applyBorder="1"/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3" fillId="0" borderId="31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2" fontId="10" fillId="0" borderId="23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 vertical="center"/>
    </xf>
    <xf numFmtId="2" fontId="17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16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34" xfId="0" applyFont="1" applyBorder="1"/>
    <xf numFmtId="0" fontId="4" fillId="0" borderId="31" xfId="0" applyFont="1" applyBorder="1" applyAlignment="1">
      <alignment horizontal="center"/>
    </xf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4" fillId="0" borderId="56" xfId="0" applyFont="1" applyBorder="1"/>
    <xf numFmtId="0" fontId="22" fillId="0" borderId="17" xfId="0" applyFont="1" applyBorder="1"/>
    <xf numFmtId="0" fontId="22" fillId="0" borderId="46" xfId="0" applyFont="1" applyBorder="1"/>
    <xf numFmtId="0" fontId="16" fillId="0" borderId="15" xfId="0" applyFont="1" applyBorder="1"/>
    <xf numFmtId="0" fontId="22" fillId="0" borderId="11" xfId="0" applyFont="1" applyBorder="1"/>
    <xf numFmtId="0" fontId="21" fillId="0" borderId="6" xfId="0" applyFont="1" applyBorder="1" applyAlignment="1">
      <alignment horizontal="center"/>
    </xf>
    <xf numFmtId="0" fontId="22" fillId="0" borderId="40" xfId="0" applyFont="1" applyBorder="1"/>
    <xf numFmtId="0" fontId="23" fillId="0" borderId="6" xfId="0" applyFont="1" applyBorder="1"/>
    <xf numFmtId="0" fontId="17" fillId="0" borderId="5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textRotation="90" wrapText="1"/>
    </xf>
    <xf numFmtId="164" fontId="4" fillId="0" borderId="5" xfId="0" applyNumberFormat="1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0" fontId="4" fillId="0" borderId="47" xfId="0" applyFont="1" applyBorder="1" applyAlignment="1">
      <alignment horizontal="center" vertical="center" textRotation="90" wrapText="1"/>
    </xf>
    <xf numFmtId="0" fontId="17" fillId="0" borderId="58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 textRotation="90" wrapText="1"/>
    </xf>
    <xf numFmtId="164" fontId="4" fillId="0" borderId="14" xfId="0" applyNumberFormat="1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textRotation="90"/>
    </xf>
    <xf numFmtId="0" fontId="17" fillId="0" borderId="14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164" fontId="4" fillId="0" borderId="13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35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46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164" fontId="17" fillId="0" borderId="20" xfId="0" applyNumberFormat="1" applyFont="1" applyBorder="1" applyAlignment="1">
      <alignment horizontal="center" vertical="center" wrapText="1"/>
    </xf>
    <xf numFmtId="164" fontId="17" fillId="0" borderId="42" xfId="0" applyNumberFormat="1" applyFont="1" applyBorder="1" applyAlignment="1">
      <alignment horizontal="center" vertical="center" wrapText="1"/>
    </xf>
    <xf numFmtId="164" fontId="17" fillId="0" borderId="18" xfId="0" applyNumberFormat="1" applyFont="1" applyBorder="1" applyAlignment="1">
      <alignment horizontal="center" vertical="center" wrapText="1"/>
    </xf>
    <xf numFmtId="164" fontId="17" fillId="0" borderId="47" xfId="0" applyNumberFormat="1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13" fillId="0" borderId="4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3" fillId="0" borderId="25" xfId="0" applyFont="1" applyBorder="1" applyAlignment="1">
      <alignment horizontal="center" textRotation="90"/>
    </xf>
    <xf numFmtId="0" fontId="13" fillId="0" borderId="27" xfId="0" applyFont="1" applyBorder="1" applyAlignment="1">
      <alignment horizontal="center" textRotation="90"/>
    </xf>
    <xf numFmtId="0" fontId="13" fillId="0" borderId="45" xfId="0" applyFont="1" applyBorder="1" applyAlignment="1">
      <alignment horizontal="center" textRotation="90"/>
    </xf>
    <xf numFmtId="0" fontId="13" fillId="0" borderId="2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/>
    </xf>
    <xf numFmtId="2" fontId="10" fillId="0" borderId="49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1" fontId="10" fillId="0" borderId="49" xfId="0" applyNumberFormat="1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/>
    </xf>
    <xf numFmtId="2" fontId="10" fillId="0" borderId="28" xfId="0" applyNumberFormat="1" applyFont="1" applyBorder="1" applyAlignment="1">
      <alignment horizontal="center" vertical="center"/>
    </xf>
    <xf numFmtId="2" fontId="10" fillId="0" borderId="43" xfId="0" applyNumberFormat="1" applyFont="1" applyBorder="1" applyAlignment="1">
      <alignment horizontal="center" vertical="center"/>
    </xf>
    <xf numFmtId="2" fontId="10" fillId="0" borderId="22" xfId="0" applyNumberFormat="1" applyFont="1" applyBorder="1" applyAlignment="1">
      <alignment horizontal="center" vertical="center"/>
    </xf>
    <xf numFmtId="1" fontId="10" fillId="0" borderId="22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textRotation="90" wrapText="1"/>
    </xf>
    <xf numFmtId="0" fontId="11" fillId="0" borderId="22" xfId="0" applyFont="1" applyBorder="1" applyAlignment="1">
      <alignment horizontal="center" vertical="center" textRotation="90" wrapText="1"/>
    </xf>
    <xf numFmtId="0" fontId="11" fillId="0" borderId="42" xfId="0" applyFont="1" applyBorder="1" applyAlignment="1">
      <alignment horizontal="center" vertical="center" textRotation="90" wrapText="1"/>
    </xf>
    <xf numFmtId="0" fontId="11" fillId="0" borderId="22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59" xfId="0" applyFont="1" applyBorder="1" applyAlignment="1">
      <alignment horizontal="center" vertical="center" textRotation="90" wrapText="1"/>
    </xf>
    <xf numFmtId="0" fontId="11" fillId="0" borderId="27" xfId="0" applyFont="1" applyBorder="1" applyAlignment="1">
      <alignment horizontal="center" vertical="center" textRotation="90" wrapText="1"/>
    </xf>
    <xf numFmtId="0" fontId="11" fillId="0" borderId="45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wrapText="1"/>
    </xf>
    <xf numFmtId="164" fontId="17" fillId="0" borderId="12" xfId="0" applyNumberFormat="1" applyFont="1" applyBorder="1" applyAlignment="1">
      <alignment horizontal="center" vertical="center" wrapText="1"/>
    </xf>
    <xf numFmtId="164" fontId="17" fillId="0" borderId="4" xfId="0" applyNumberFormat="1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66672</xdr:colOff>
      <xdr:row>0</xdr:row>
      <xdr:rowOff>66673</xdr:rowOff>
    </xdr:from>
    <xdr:to>
      <xdr:col>20</xdr:col>
      <xdr:colOff>31749</xdr:colOff>
      <xdr:row>6</xdr:row>
      <xdr:rowOff>15874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6672" y="66673"/>
          <a:ext cx="7870827" cy="901701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           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            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</a:t>
          </a: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         </a:t>
          </a:r>
        </a:p>
      </xdr:txBody>
    </xdr:sp>
    <xdr:clientData/>
  </xdr:twoCellAnchor>
  <xdr:twoCellAnchor>
    <xdr:from>
      <xdr:col>3</xdr:col>
      <xdr:colOff>888998</xdr:colOff>
      <xdr:row>9</xdr:row>
      <xdr:rowOff>79373</xdr:rowOff>
    </xdr:from>
    <xdr:to>
      <xdr:col>46</xdr:col>
      <xdr:colOff>111123</xdr:colOff>
      <xdr:row>15</xdr:row>
      <xdr:rowOff>111125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 flipH="1">
          <a:off x="4603748" y="1508123"/>
          <a:ext cx="12239625" cy="984252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Arial"/>
              <a:cs typeface="Arial"/>
            </a:rPr>
            <a:t>Procès Verbal de Jury Semestriel des Etudiants de 3ème Année  LMD </a:t>
          </a:r>
        </a:p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Arial"/>
              <a:cs typeface="Arial"/>
            </a:rPr>
            <a:t>Option : Management de l'Environnement</a:t>
          </a:r>
          <a:endParaRPr lang="fr-FR" sz="2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4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46</xdr:col>
      <xdr:colOff>317500</xdr:colOff>
      <xdr:row>0</xdr:row>
      <xdr:rowOff>88899</xdr:rowOff>
    </xdr:from>
    <xdr:to>
      <xdr:col>49</xdr:col>
      <xdr:colOff>2292352</xdr:colOff>
      <xdr:row>8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7287875" y="88899"/>
          <a:ext cx="4483102" cy="1228726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Année Universitaire : 2013/2014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Nbre : 28</a:t>
          </a:r>
        </a:p>
      </xdr:txBody>
    </xdr:sp>
    <xdr:clientData/>
  </xdr:twoCellAnchor>
  <xdr:twoCellAnchor>
    <xdr:from>
      <xdr:col>51</xdr:col>
      <xdr:colOff>66672</xdr:colOff>
      <xdr:row>0</xdr:row>
      <xdr:rowOff>66674</xdr:rowOff>
    </xdr:from>
    <xdr:to>
      <xdr:col>64</xdr:col>
      <xdr:colOff>126999</xdr:colOff>
      <xdr:row>6</xdr:row>
      <xdr:rowOff>63500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1847172" y="66674"/>
          <a:ext cx="7997827" cy="949326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           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            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         </a:t>
          </a:r>
        </a:p>
      </xdr:txBody>
    </xdr:sp>
    <xdr:clientData/>
  </xdr:twoCellAnchor>
  <xdr:twoCellAnchor>
    <xdr:from>
      <xdr:col>54</xdr:col>
      <xdr:colOff>95248</xdr:colOff>
      <xdr:row>8</xdr:row>
      <xdr:rowOff>79375</xdr:rowOff>
    </xdr:from>
    <xdr:to>
      <xdr:col>95</xdr:col>
      <xdr:colOff>301623</xdr:colOff>
      <xdr:row>15</xdr:row>
      <xdr:rowOff>79375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 flipH="1">
          <a:off x="25987373" y="1349375"/>
          <a:ext cx="11858625" cy="111125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Arial"/>
              <a:cs typeface="Arial"/>
            </a:rPr>
            <a:t>Procès Verbal de jury Semestriel des Etudiants de 3ème Année  LMD </a:t>
          </a:r>
        </a:p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Arial"/>
              <a:cs typeface="Arial"/>
            </a:rPr>
            <a:t>Option : Management de l'Environnement</a:t>
          </a:r>
          <a:endParaRPr lang="fr-FR" sz="2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4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95</xdr:col>
      <xdr:colOff>1016001</xdr:colOff>
      <xdr:row>0</xdr:row>
      <xdr:rowOff>55726</xdr:rowOff>
    </xdr:from>
    <xdr:to>
      <xdr:col>100</xdr:col>
      <xdr:colOff>2142580</xdr:colOff>
      <xdr:row>7</xdr:row>
      <xdr:rowOff>127000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38560376" y="55726"/>
          <a:ext cx="4603204" cy="1182524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Année Universitaire : 2012/2013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Nbre : 27</a:t>
          </a:r>
        </a:p>
      </xdr:txBody>
    </xdr:sp>
    <xdr:clientData/>
  </xdr:twoCellAnchor>
  <xdr:twoCellAnchor>
    <xdr:from>
      <xdr:col>106</xdr:col>
      <xdr:colOff>66673</xdr:colOff>
      <xdr:row>0</xdr:row>
      <xdr:rowOff>66674</xdr:rowOff>
    </xdr:from>
    <xdr:to>
      <xdr:col>110</xdr:col>
      <xdr:colOff>984250</xdr:colOff>
      <xdr:row>5</xdr:row>
      <xdr:rowOff>127000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8025048" y="66674"/>
          <a:ext cx="6950077" cy="854076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           </a:t>
          </a:r>
        </a:p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            </a:t>
          </a:r>
        </a:p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         </a:t>
          </a:r>
        </a:p>
      </xdr:txBody>
    </xdr:sp>
    <xdr:clientData/>
  </xdr:twoCellAnchor>
  <xdr:twoCellAnchor>
    <xdr:from>
      <xdr:col>108</xdr:col>
      <xdr:colOff>1238249</xdr:colOff>
      <xdr:row>9</xdr:row>
      <xdr:rowOff>158748</xdr:rowOff>
    </xdr:from>
    <xdr:to>
      <xdr:col>116</xdr:col>
      <xdr:colOff>352425</xdr:colOff>
      <xdr:row>14</xdr:row>
      <xdr:rowOff>101600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 flipH="1">
          <a:off x="52577999" y="1587498"/>
          <a:ext cx="9226551" cy="736602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Procès Verbal de jury Annuel des Etudiants de 3ème Année  LMD </a:t>
          </a:r>
        </a:p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Option : Management de l'Environnement</a:t>
          </a:r>
          <a:endParaRPr lang="fr-FR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4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114</xdr:col>
      <xdr:colOff>476249</xdr:colOff>
      <xdr:row>0</xdr:row>
      <xdr:rowOff>107950</xdr:rowOff>
    </xdr:from>
    <xdr:to>
      <xdr:col>119</xdr:col>
      <xdr:colOff>888998</xdr:colOff>
      <xdr:row>7</xdr:row>
      <xdr:rowOff>95250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60182124" y="107950"/>
          <a:ext cx="4508499" cy="109855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Année Universitaire : 2012/2013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Nbre : 27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38100</xdr:rowOff>
    </xdr:from>
    <xdr:to>
      <xdr:col>4</xdr:col>
      <xdr:colOff>495301</xdr:colOff>
      <xdr:row>5</xdr:row>
      <xdr:rowOff>276225</xdr:rowOff>
    </xdr:to>
    <xdr:pic>
      <xdr:nvPicPr>
        <xdr:cNvPr id="3" name="Picture 2" descr="Sans tit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742950" y="581025"/>
          <a:ext cx="3409951" cy="1066800"/>
        </a:xfrm>
        <a:prstGeom prst="rect">
          <a:avLst/>
        </a:prstGeom>
        <a:noFill/>
        <a:ln w="9525">
          <a:solidFill>
            <a:schemeClr val="bg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66673</xdr:colOff>
      <xdr:row>0</xdr:row>
      <xdr:rowOff>66674</xdr:rowOff>
    </xdr:from>
    <xdr:to>
      <xdr:col>5</xdr:col>
      <xdr:colOff>57150</xdr:colOff>
      <xdr:row>5</xdr:row>
      <xdr:rowOff>127000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6673" y="66674"/>
          <a:ext cx="7143752" cy="869951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           </a:t>
          </a:r>
        </a:p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            </a:t>
          </a:r>
        </a:p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         </a:t>
          </a:r>
        </a:p>
      </xdr:txBody>
    </xdr:sp>
    <xdr:clientData/>
  </xdr:twoCellAnchor>
  <xdr:twoCellAnchor>
    <xdr:from>
      <xdr:col>2</xdr:col>
      <xdr:colOff>514349</xdr:colOff>
      <xdr:row>8</xdr:row>
      <xdr:rowOff>57148</xdr:rowOff>
    </xdr:from>
    <xdr:to>
      <xdr:col>9</xdr:col>
      <xdr:colOff>628650</xdr:colOff>
      <xdr:row>13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 flipH="1">
          <a:off x="3047999" y="1352548"/>
          <a:ext cx="9020176" cy="752477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Procès Verbal Récapitulatif des Etudiants de 3ème Année  LMD </a:t>
          </a:r>
        </a:p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Option : Management de l'Environnement</a:t>
          </a:r>
          <a:endParaRPr lang="fr-FR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4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809625</xdr:colOff>
      <xdr:row>0</xdr:row>
      <xdr:rowOff>50800</xdr:rowOff>
    </xdr:from>
    <xdr:to>
      <xdr:col>11</xdr:col>
      <xdr:colOff>1933575</xdr:colOff>
      <xdr:row>7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010900" y="50800"/>
          <a:ext cx="4457700" cy="113030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Année Universitaire : 2012/2013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ourier New"/>
              <a:cs typeface="Courier New"/>
            </a:rPr>
            <a:t>Nbre : 27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1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1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E51"/>
  <sheetViews>
    <sheetView tabSelected="1" view="pageBreakPreview" topLeftCell="A13" zoomScale="60" zoomScaleNormal="100" workbookViewId="0">
      <selection activeCell="A52" sqref="A1:AX52"/>
    </sheetView>
  </sheetViews>
  <sheetFormatPr baseColWidth="10" defaultRowHeight="12.75"/>
  <cols>
    <col min="1" max="1" width="6.5703125" customWidth="1"/>
    <col min="2" max="2" width="25.140625" customWidth="1"/>
    <col min="3" max="3" width="23.7109375" customWidth="1"/>
    <col min="4" max="4" width="28.85546875" customWidth="1"/>
    <col min="5" max="5" width="22.140625" hidden="1" customWidth="1"/>
    <col min="6" max="6" width="25.140625" hidden="1" customWidth="1"/>
    <col min="7" max="7" width="22.140625" hidden="1" customWidth="1"/>
    <col min="8" max="8" width="11" hidden="1" customWidth="1"/>
    <col min="9" max="9" width="8.42578125" hidden="1" customWidth="1"/>
    <col min="10" max="10" width="13" customWidth="1"/>
    <col min="11" max="12" width="5.28515625" hidden="1" customWidth="1"/>
    <col min="13" max="13" width="3.85546875" hidden="1" customWidth="1"/>
    <col min="14" max="14" width="11.85546875" customWidth="1"/>
    <col min="15" max="15" width="10.5703125" hidden="1" customWidth="1"/>
    <col min="16" max="16" width="8" hidden="1" customWidth="1"/>
    <col min="17" max="17" width="12.7109375" customWidth="1"/>
    <col min="18" max="19" width="5" hidden="1" customWidth="1"/>
    <col min="20" max="20" width="3.5703125" hidden="1" customWidth="1"/>
    <col min="21" max="21" width="11.42578125" customWidth="1"/>
    <col min="22" max="22" width="10.42578125" hidden="1" customWidth="1"/>
    <col min="23" max="23" width="8.140625" hidden="1" customWidth="1"/>
    <col min="24" max="24" width="14.28515625" customWidth="1"/>
    <col min="25" max="26" width="5.28515625" hidden="1" customWidth="1"/>
    <col min="27" max="27" width="3.5703125" hidden="1" customWidth="1"/>
    <col min="28" max="28" width="10.140625" customWidth="1"/>
    <col min="29" max="29" width="10" hidden="1" customWidth="1"/>
    <col min="30" max="30" width="9.85546875" hidden="1" customWidth="1"/>
    <col min="31" max="31" width="16.28515625" customWidth="1"/>
    <col min="32" max="32" width="5.7109375" hidden="1" customWidth="1"/>
    <col min="33" max="33" width="5.85546875" hidden="1" customWidth="1"/>
    <col min="34" max="34" width="3.28515625" hidden="1" customWidth="1"/>
    <col min="35" max="35" width="12.5703125" customWidth="1"/>
    <col min="36" max="36" width="16.85546875" style="32" customWidth="1"/>
    <col min="37" max="37" width="5.7109375" hidden="1" customWidth="1"/>
    <col min="38" max="38" width="5.5703125" hidden="1" customWidth="1"/>
    <col min="39" max="39" width="9.7109375" style="32" customWidth="1"/>
    <col min="40" max="40" width="13.140625" customWidth="1"/>
    <col min="41" max="41" width="5" hidden="1" customWidth="1"/>
    <col min="42" max="42" width="6" hidden="1" customWidth="1"/>
    <col min="43" max="43" width="8.140625" style="32" customWidth="1"/>
    <col min="44" max="44" width="17.42578125" customWidth="1"/>
    <col min="45" max="45" width="7.85546875" hidden="1" customWidth="1"/>
    <col min="46" max="46" width="6.5703125" hidden="1" customWidth="1"/>
    <col min="48" max="48" width="16.42578125" customWidth="1"/>
    <col min="49" max="49" width="9.85546875" customWidth="1"/>
    <col min="50" max="50" width="35.7109375" customWidth="1"/>
    <col min="51" max="51" width="2.42578125" customWidth="1"/>
    <col min="52" max="52" width="6.140625" customWidth="1"/>
    <col min="53" max="53" width="27.28515625" customWidth="1"/>
    <col min="54" max="54" width="28.140625" customWidth="1"/>
    <col min="55" max="55" width="28.85546875" customWidth="1"/>
    <col min="56" max="56" width="12.85546875" customWidth="1"/>
    <col min="57" max="57" width="9.42578125" customWidth="1"/>
    <col min="58" max="58" width="16.7109375" customWidth="1"/>
    <col min="59" max="60" width="5" customWidth="1"/>
    <col min="61" max="61" width="4.28515625" customWidth="1"/>
    <col min="62" max="63" width="11.85546875" customWidth="1"/>
    <col min="64" max="64" width="8" customWidth="1"/>
    <col min="65" max="65" width="10.85546875" customWidth="1"/>
    <col min="66" max="67" width="4.85546875" customWidth="1"/>
    <col min="68" max="68" width="3.85546875" customWidth="1"/>
    <col min="69" max="69" width="6" customWidth="1"/>
    <col min="70" max="70" width="10.28515625" customWidth="1"/>
    <col min="71" max="71" width="8.5703125" customWidth="1"/>
    <col min="72" max="72" width="10.5703125" customWidth="1"/>
    <col min="73" max="74" width="4.85546875" customWidth="1"/>
    <col min="75" max="75" width="3.42578125" customWidth="1"/>
    <col min="76" max="76" width="6.42578125" customWidth="1"/>
    <col min="77" max="77" width="10.140625" customWidth="1"/>
    <col min="78" max="78" width="8.42578125" customWidth="1"/>
    <col min="79" max="79" width="16.5703125" customWidth="1"/>
    <col min="80" max="80" width="6.5703125" customWidth="1"/>
    <col min="81" max="81" width="4.5703125" customWidth="1"/>
    <col min="82" max="82" width="3.7109375" customWidth="1"/>
    <col min="83" max="83" width="12.42578125" customWidth="1"/>
    <col min="84" max="84" width="11.140625" customWidth="1"/>
    <col min="85" max="86" width="6.140625" customWidth="1"/>
    <col min="87" max="87" width="7" customWidth="1"/>
    <col min="88" max="88" width="11.140625" customWidth="1"/>
    <col min="89" max="90" width="5.140625" customWidth="1"/>
    <col min="91" max="91" width="6.140625" customWidth="1"/>
    <col min="92" max="92" width="11.42578125" customWidth="1"/>
    <col min="93" max="93" width="5.42578125" customWidth="1"/>
    <col min="94" max="94" width="5.28515625" customWidth="1"/>
    <col min="95" max="95" width="7.7109375" customWidth="1"/>
    <col min="96" max="96" width="16.42578125" customWidth="1"/>
    <col min="97" max="97" width="4.42578125" customWidth="1"/>
    <col min="99" max="99" width="16.7109375" customWidth="1"/>
    <col min="100" max="100" width="7.7109375" customWidth="1"/>
    <col min="101" max="101" width="33" customWidth="1"/>
    <col min="102" max="102" width="31.28515625" customWidth="1"/>
    <col min="103" max="103" width="12.85546875" customWidth="1"/>
    <col min="104" max="104" width="9.7109375" customWidth="1"/>
    <col min="105" max="106" width="12.85546875" customWidth="1"/>
    <col min="107" max="107" width="8" customWidth="1"/>
    <col min="108" max="108" width="27.28515625" customWidth="1"/>
    <col min="109" max="109" width="27.5703125" customWidth="1"/>
    <col min="110" max="110" width="32.28515625" customWidth="1"/>
    <col min="111" max="111" width="17" customWidth="1"/>
    <col min="112" max="112" width="17.5703125" customWidth="1"/>
    <col min="113" max="113" width="20.85546875" customWidth="1"/>
    <col min="114" max="114" width="14.85546875" customWidth="1"/>
    <col min="115" max="115" width="24.28515625" customWidth="1"/>
    <col min="116" max="116" width="17.85546875" customWidth="1"/>
    <col min="117" max="117" width="25.85546875" customWidth="1"/>
    <col min="118" max="118" width="21.140625" customWidth="1"/>
    <col min="119" max="119" width="11.42578125" customWidth="1"/>
    <col min="120" max="120" width="15" customWidth="1"/>
  </cols>
  <sheetData>
    <row r="1" spans="1:16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0"/>
      <c r="AK1" s="2"/>
      <c r="AL1" s="2"/>
      <c r="AM1" s="30"/>
      <c r="AN1" s="2"/>
      <c r="AO1" s="2"/>
      <c r="AP1" s="2"/>
      <c r="AQ1" s="30"/>
      <c r="AR1" s="2"/>
      <c r="AS1" s="2"/>
      <c r="AT1" s="2"/>
      <c r="AU1" s="2"/>
      <c r="AV1" s="2"/>
      <c r="AW1" s="2"/>
      <c r="AX1" s="6"/>
      <c r="AZ1" s="1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0"/>
      <c r="CJ1" s="2"/>
      <c r="CK1" s="2"/>
      <c r="CL1" s="30"/>
      <c r="CM1" s="2"/>
      <c r="CN1" s="2"/>
      <c r="CO1" s="2"/>
      <c r="CP1" s="30"/>
      <c r="CQ1" s="2"/>
      <c r="CR1" s="2"/>
      <c r="CS1" s="2"/>
      <c r="CT1" s="2"/>
      <c r="CU1" s="2"/>
      <c r="CV1" s="2"/>
      <c r="CW1" s="6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30"/>
      <c r="ER1" s="2"/>
      <c r="ES1" s="2"/>
      <c r="ET1" s="30"/>
      <c r="EU1" s="2"/>
      <c r="EV1" s="2"/>
      <c r="EW1" s="2"/>
      <c r="EX1" s="30"/>
      <c r="EY1" s="2"/>
      <c r="EZ1" s="2"/>
      <c r="FA1" s="2"/>
      <c r="FB1" s="2"/>
      <c r="FC1" s="2"/>
      <c r="FD1" s="2"/>
      <c r="FE1" s="6"/>
    </row>
    <row r="2" spans="1:16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9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31"/>
      <c r="AK2" s="4"/>
      <c r="AL2" s="4"/>
      <c r="AM2" s="31"/>
      <c r="AN2" s="4"/>
      <c r="AO2" s="4"/>
      <c r="AP2" s="4"/>
      <c r="AQ2" s="31"/>
      <c r="AR2" s="4"/>
      <c r="AS2" s="4"/>
      <c r="AT2" s="4"/>
      <c r="AU2" s="4"/>
      <c r="AV2" s="4"/>
      <c r="AW2" s="4"/>
      <c r="AX2" s="7"/>
      <c r="AZ2" s="3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50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31"/>
      <c r="CJ2" s="4"/>
      <c r="CK2" s="4"/>
      <c r="CL2" s="31"/>
      <c r="CM2" s="4"/>
      <c r="CN2" s="4"/>
      <c r="CO2" s="4"/>
      <c r="CP2" s="31"/>
      <c r="CQ2" s="4"/>
      <c r="CR2" s="4"/>
      <c r="CS2" s="4"/>
      <c r="CT2" s="4"/>
      <c r="CU2" s="4"/>
      <c r="CV2" s="4"/>
      <c r="CW2" s="7"/>
      <c r="CX2" s="4"/>
      <c r="CY2" s="4"/>
      <c r="CZ2" s="4"/>
      <c r="DA2" s="4"/>
      <c r="DB2" s="4"/>
      <c r="DC2" s="3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7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33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31"/>
      <c r="ER2" s="4"/>
      <c r="ES2" s="4"/>
      <c r="ET2" s="31"/>
      <c r="EU2" s="4"/>
      <c r="EV2" s="4"/>
      <c r="EW2" s="4"/>
      <c r="EX2" s="31"/>
      <c r="EY2" s="4"/>
      <c r="EZ2" s="4"/>
      <c r="FA2" s="4"/>
      <c r="FB2" s="4"/>
      <c r="FC2" s="4"/>
      <c r="FD2" s="4"/>
      <c r="FE2" s="7"/>
    </row>
    <row r="3" spans="1:16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31"/>
      <c r="AK3" s="4"/>
      <c r="AL3" s="4"/>
      <c r="AM3" s="31"/>
      <c r="AN3" s="4"/>
      <c r="AO3" s="4"/>
      <c r="AP3" s="4"/>
      <c r="AQ3" s="31"/>
      <c r="AR3" s="4"/>
      <c r="AS3" s="4"/>
      <c r="AT3" s="4"/>
      <c r="AU3" s="4"/>
      <c r="AV3" s="4"/>
      <c r="AW3" s="4"/>
      <c r="AX3" s="7"/>
      <c r="AZ3" s="3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31"/>
      <c r="CJ3" s="4"/>
      <c r="CK3" s="4"/>
      <c r="CL3" s="31"/>
      <c r="CM3" s="4"/>
      <c r="CN3" s="4"/>
      <c r="CO3" s="4"/>
      <c r="CP3" s="31"/>
      <c r="CQ3" s="4"/>
      <c r="CR3" s="4"/>
      <c r="CS3" s="4"/>
      <c r="CT3" s="4"/>
      <c r="CU3" s="4"/>
      <c r="CV3" s="4"/>
      <c r="CW3" s="7"/>
      <c r="CX3" s="4"/>
      <c r="CY3" s="4"/>
      <c r="CZ3" s="4"/>
      <c r="DA3" s="4"/>
      <c r="DB3" s="4"/>
      <c r="DC3" s="3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7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31"/>
      <c r="ER3" s="4"/>
      <c r="ES3" s="4"/>
      <c r="ET3" s="31"/>
      <c r="EU3" s="4"/>
      <c r="EV3" s="4"/>
      <c r="EW3" s="4"/>
      <c r="EX3" s="31"/>
      <c r="EY3" s="4"/>
      <c r="EZ3" s="4"/>
      <c r="FA3" s="4"/>
      <c r="FB3" s="4"/>
      <c r="FC3" s="4"/>
      <c r="FD3" s="4"/>
      <c r="FE3" s="7"/>
    </row>
    <row r="4" spans="1:16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31"/>
      <c r="AK4" s="4"/>
      <c r="AL4" s="4"/>
      <c r="AM4" s="31"/>
      <c r="AN4" s="4"/>
      <c r="AO4" s="4"/>
      <c r="AP4" s="4"/>
      <c r="AQ4" s="31"/>
      <c r="AR4" s="4"/>
      <c r="AS4" s="4"/>
      <c r="AT4" s="4"/>
      <c r="AU4" s="4"/>
      <c r="AV4" s="4"/>
      <c r="AW4" s="4"/>
      <c r="AX4" s="7"/>
      <c r="AZ4" s="3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31"/>
      <c r="CJ4" s="4"/>
      <c r="CK4" s="4"/>
      <c r="CL4" s="31"/>
      <c r="CM4" s="4"/>
      <c r="CN4" s="4"/>
      <c r="CO4" s="4"/>
      <c r="CP4" s="31"/>
      <c r="CQ4" s="4"/>
      <c r="CR4" s="4"/>
      <c r="CS4" s="4"/>
      <c r="CT4" s="4"/>
      <c r="CU4" s="4"/>
      <c r="CV4" s="4"/>
      <c r="CW4" s="7"/>
      <c r="CX4" s="4"/>
      <c r="CY4" s="4"/>
      <c r="CZ4" s="4"/>
      <c r="DA4" s="4"/>
      <c r="DB4" s="4"/>
      <c r="DC4" s="3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7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31"/>
      <c r="ER4" s="4"/>
      <c r="ES4" s="4"/>
      <c r="ET4" s="31"/>
      <c r="EU4" s="4"/>
      <c r="EV4" s="4"/>
      <c r="EW4" s="4"/>
      <c r="EX4" s="31"/>
      <c r="EY4" s="4"/>
      <c r="EZ4" s="4"/>
      <c r="FA4" s="4"/>
      <c r="FB4" s="4"/>
      <c r="FC4" s="4"/>
      <c r="FD4" s="4"/>
      <c r="FE4" s="7"/>
    </row>
    <row r="5" spans="1:16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31"/>
      <c r="AK5" s="4"/>
      <c r="AL5" s="4"/>
      <c r="AM5" s="31"/>
      <c r="AN5" s="4"/>
      <c r="AO5" s="4"/>
      <c r="AP5" s="4"/>
      <c r="AQ5" s="31"/>
      <c r="AR5" s="4"/>
      <c r="AS5" s="4"/>
      <c r="AT5" s="4"/>
      <c r="AU5" s="4"/>
      <c r="AV5" s="4"/>
      <c r="AW5" s="4"/>
      <c r="AX5" s="7"/>
      <c r="AZ5" s="3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31"/>
      <c r="CJ5" s="4"/>
      <c r="CK5" s="4"/>
      <c r="CL5" s="31"/>
      <c r="CM5" s="4"/>
      <c r="CN5" s="4"/>
      <c r="CO5" s="4"/>
      <c r="CP5" s="31"/>
      <c r="CQ5" s="4"/>
      <c r="CR5" s="4"/>
      <c r="CS5" s="4"/>
      <c r="CT5" s="4"/>
      <c r="CU5" s="4"/>
      <c r="CV5" s="4"/>
      <c r="CW5" s="7"/>
      <c r="CX5" s="4"/>
      <c r="CY5" s="4"/>
      <c r="CZ5" s="4"/>
      <c r="DA5" s="4"/>
      <c r="DB5" s="4"/>
      <c r="DC5" s="3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7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31"/>
      <c r="ER5" s="4"/>
      <c r="ES5" s="4"/>
      <c r="ET5" s="31"/>
      <c r="EU5" s="4"/>
      <c r="EV5" s="4"/>
      <c r="EW5" s="4"/>
      <c r="EX5" s="31"/>
      <c r="EY5" s="4"/>
      <c r="EZ5" s="4"/>
      <c r="FA5" s="4"/>
      <c r="FB5" s="4"/>
      <c r="FC5" s="4"/>
      <c r="FD5" s="4"/>
      <c r="FE5" s="7"/>
    </row>
    <row r="6" spans="1:16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31"/>
      <c r="AK6" s="4"/>
      <c r="AL6" s="4"/>
      <c r="AM6" s="31"/>
      <c r="AN6" s="4"/>
      <c r="AO6" s="4"/>
      <c r="AP6" s="4"/>
      <c r="AQ6" s="31"/>
      <c r="AR6" s="4"/>
      <c r="AS6" s="4"/>
      <c r="AT6" s="4"/>
      <c r="AU6" s="4"/>
      <c r="AV6" s="4"/>
      <c r="AW6" s="4"/>
      <c r="AX6" s="7"/>
      <c r="AZ6" s="3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31"/>
      <c r="CJ6" s="4"/>
      <c r="CK6" s="4"/>
      <c r="CL6" s="31"/>
      <c r="CM6" s="4"/>
      <c r="CN6" s="4"/>
      <c r="CO6" s="4"/>
      <c r="CP6" s="31"/>
      <c r="CQ6" s="4"/>
      <c r="CR6" s="4"/>
      <c r="CS6" s="4"/>
      <c r="CT6" s="4"/>
      <c r="CU6" s="4"/>
      <c r="CV6" s="4"/>
      <c r="CW6" s="7"/>
      <c r="CX6" s="4"/>
      <c r="CY6" s="4"/>
      <c r="CZ6" s="4"/>
      <c r="DA6" s="4"/>
      <c r="DB6" s="4"/>
      <c r="DC6" s="3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7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31"/>
      <c r="ER6" s="4"/>
      <c r="ES6" s="4"/>
      <c r="ET6" s="31"/>
      <c r="EU6" s="4"/>
      <c r="EV6" s="4"/>
      <c r="EW6" s="4"/>
      <c r="EX6" s="31"/>
      <c r="EY6" s="4"/>
      <c r="EZ6" s="4"/>
      <c r="FA6" s="4"/>
      <c r="FB6" s="4"/>
      <c r="FC6" s="4"/>
      <c r="FD6" s="4"/>
      <c r="FE6" s="7"/>
    </row>
    <row r="7" spans="1:161">
      <c r="A7" s="3"/>
      <c r="B7" s="4"/>
      <c r="C7" s="4"/>
      <c r="D7" s="4"/>
      <c r="E7" s="4"/>
      <c r="F7" s="4"/>
      <c r="G7" s="4"/>
      <c r="H7" s="161"/>
      <c r="I7" s="161"/>
      <c r="J7" s="161"/>
      <c r="K7" s="161"/>
      <c r="L7" s="161"/>
      <c r="M7" s="161"/>
      <c r="N7" s="161"/>
      <c r="O7" s="161"/>
      <c r="P7" s="4"/>
      <c r="Q7" s="4"/>
      <c r="R7" s="4"/>
      <c r="S7" s="4"/>
      <c r="T7" s="4"/>
      <c r="U7" s="4"/>
      <c r="V7" s="161"/>
      <c r="W7" s="161"/>
      <c r="X7" s="161"/>
      <c r="Y7" s="161"/>
      <c r="Z7" s="161"/>
      <c r="AA7" s="161"/>
      <c r="AB7" s="161"/>
      <c r="AC7" s="161"/>
      <c r="AD7" s="4"/>
      <c r="AE7" s="4"/>
      <c r="AF7" s="4"/>
      <c r="AG7" s="4"/>
      <c r="AH7" s="4"/>
      <c r="AI7" s="4"/>
      <c r="AJ7" s="31"/>
      <c r="AK7" s="4"/>
      <c r="AL7" s="4"/>
      <c r="AM7" s="31"/>
      <c r="AN7" s="4"/>
      <c r="AO7" s="4"/>
      <c r="AP7" s="4"/>
      <c r="AQ7" s="31"/>
      <c r="AR7" s="4"/>
      <c r="AS7" s="4"/>
      <c r="AT7" s="4"/>
      <c r="AU7" s="4"/>
      <c r="AV7" s="4"/>
      <c r="AW7" s="4"/>
      <c r="AX7" s="7"/>
      <c r="AZ7" s="3"/>
      <c r="BA7" s="4"/>
      <c r="BB7" s="4"/>
      <c r="BC7" s="4"/>
      <c r="BD7" s="4"/>
      <c r="BE7" s="4"/>
      <c r="BF7" s="4"/>
      <c r="BG7" s="161"/>
      <c r="BH7" s="161"/>
      <c r="BI7" s="161"/>
      <c r="BJ7" s="161"/>
      <c r="BK7" s="161"/>
      <c r="BL7" s="161"/>
      <c r="BM7" s="161"/>
      <c r="BN7" s="161"/>
      <c r="BO7" s="4"/>
      <c r="BP7" s="4"/>
      <c r="BQ7" s="4"/>
      <c r="BR7" s="4"/>
      <c r="BS7" s="4"/>
      <c r="BT7" s="4"/>
      <c r="BU7" s="161"/>
      <c r="BV7" s="161"/>
      <c r="BW7" s="161"/>
      <c r="BX7" s="161"/>
      <c r="BY7" s="161"/>
      <c r="BZ7" s="161"/>
      <c r="CA7" s="161"/>
      <c r="CB7" s="161"/>
      <c r="CC7" s="4"/>
      <c r="CD7" s="4"/>
      <c r="CE7" s="4"/>
      <c r="CF7" s="4"/>
      <c r="CG7" s="4"/>
      <c r="CH7" s="4"/>
      <c r="CI7" s="31"/>
      <c r="CJ7" s="4"/>
      <c r="CK7" s="4"/>
      <c r="CL7" s="31"/>
      <c r="CM7" s="4"/>
      <c r="CN7" s="4"/>
      <c r="CO7" s="4"/>
      <c r="CP7" s="31"/>
      <c r="CQ7" s="4"/>
      <c r="CR7" s="4"/>
      <c r="CS7" s="4"/>
      <c r="CT7" s="4"/>
      <c r="CU7" s="4"/>
      <c r="CV7" s="4"/>
      <c r="CW7" s="7"/>
      <c r="CX7" s="4"/>
      <c r="CY7" s="4"/>
      <c r="CZ7" s="4"/>
      <c r="DA7" s="4"/>
      <c r="DB7" s="4"/>
      <c r="DC7" s="3"/>
      <c r="DD7" s="4"/>
      <c r="DE7" s="4"/>
      <c r="DF7" s="4"/>
      <c r="DG7" s="4"/>
      <c r="DH7" s="4"/>
      <c r="DI7" s="4"/>
      <c r="DJ7" s="4"/>
      <c r="DK7" s="36"/>
      <c r="DL7" s="36"/>
      <c r="DM7" s="36"/>
      <c r="DN7" s="36"/>
      <c r="DO7" s="36"/>
      <c r="DP7" s="37"/>
      <c r="DQ7" s="36"/>
      <c r="DR7" s="36"/>
      <c r="DS7" s="36"/>
      <c r="DT7" s="36"/>
      <c r="DU7" s="36"/>
      <c r="DV7" s="36"/>
      <c r="DW7" s="4"/>
      <c r="DX7" s="4"/>
      <c r="DY7" s="4"/>
      <c r="DZ7" s="4"/>
      <c r="EA7" s="4"/>
      <c r="EB7" s="4"/>
      <c r="EC7" s="161"/>
      <c r="ED7" s="161"/>
      <c r="EE7" s="161"/>
      <c r="EF7" s="161"/>
      <c r="EG7" s="161"/>
      <c r="EH7" s="161"/>
      <c r="EI7" s="161"/>
      <c r="EJ7" s="161"/>
      <c r="EK7" s="4"/>
      <c r="EL7" s="4"/>
      <c r="EM7" s="4"/>
      <c r="EN7" s="4"/>
      <c r="EO7" s="4"/>
      <c r="EP7" s="4"/>
      <c r="EQ7" s="31"/>
      <c r="ER7" s="4"/>
      <c r="ES7" s="4"/>
      <c r="ET7" s="31"/>
      <c r="EU7" s="4"/>
      <c r="EV7" s="4"/>
      <c r="EW7" s="4"/>
      <c r="EX7" s="31"/>
      <c r="EY7" s="4"/>
      <c r="EZ7" s="4"/>
      <c r="FA7" s="4"/>
      <c r="FB7" s="4"/>
      <c r="FC7" s="4"/>
      <c r="FD7" s="4"/>
      <c r="FE7" s="7"/>
    </row>
    <row r="8" spans="1:16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31"/>
      <c r="AK8" s="4"/>
      <c r="AL8" s="4"/>
      <c r="AM8" s="31"/>
      <c r="AN8" s="4"/>
      <c r="AO8" s="4"/>
      <c r="AP8" s="4"/>
      <c r="AQ8" s="31"/>
      <c r="AR8" s="4"/>
      <c r="AS8" s="4"/>
      <c r="AT8" s="4"/>
      <c r="AU8" s="4"/>
      <c r="AV8" s="4"/>
      <c r="AW8" s="4"/>
      <c r="AX8" s="7"/>
      <c r="AZ8" s="3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31"/>
      <c r="CJ8" s="4"/>
      <c r="CK8" s="4"/>
      <c r="CL8" s="31"/>
      <c r="CM8" s="4"/>
      <c r="CN8" s="4"/>
      <c r="CO8" s="4"/>
      <c r="CP8" s="31"/>
      <c r="CQ8" s="4"/>
      <c r="CR8" s="4"/>
      <c r="CS8" s="4"/>
      <c r="CT8" s="4"/>
      <c r="CU8" s="4"/>
      <c r="CV8" s="4"/>
      <c r="CW8" s="7"/>
      <c r="CX8" s="4"/>
      <c r="CY8" s="4"/>
      <c r="CZ8" s="4"/>
      <c r="DA8" s="4"/>
      <c r="DB8" s="4"/>
      <c r="DC8" s="3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7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31"/>
      <c r="ER8" s="4"/>
      <c r="ES8" s="4"/>
      <c r="ET8" s="31"/>
      <c r="EU8" s="4"/>
      <c r="EV8" s="4"/>
      <c r="EW8" s="4"/>
      <c r="EX8" s="31"/>
      <c r="EY8" s="4"/>
      <c r="EZ8" s="4"/>
      <c r="FA8" s="4"/>
      <c r="FB8" s="4"/>
      <c r="FC8" s="4"/>
      <c r="FD8" s="4"/>
      <c r="FE8" s="7"/>
    </row>
    <row r="9" spans="1:161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31"/>
      <c r="AK9" s="4"/>
      <c r="AL9" s="4"/>
      <c r="AM9" s="31"/>
      <c r="AN9" s="4"/>
      <c r="AO9" s="4"/>
      <c r="AP9" s="4"/>
      <c r="AQ9" s="31"/>
      <c r="AR9" s="4"/>
      <c r="AS9" s="4"/>
      <c r="AT9" s="4"/>
      <c r="AU9" s="4"/>
      <c r="AV9" s="4"/>
      <c r="AW9" s="4"/>
      <c r="AX9" s="7"/>
      <c r="AZ9" s="3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31"/>
      <c r="CJ9" s="4"/>
      <c r="CK9" s="4"/>
      <c r="CL9" s="31"/>
      <c r="CM9" s="4"/>
      <c r="CN9" s="4"/>
      <c r="CO9" s="4"/>
      <c r="CP9" s="31"/>
      <c r="CQ9" s="4"/>
      <c r="CR9" s="4"/>
      <c r="CS9" s="4"/>
      <c r="CT9" s="4"/>
      <c r="CU9" s="4"/>
      <c r="CV9" s="4"/>
      <c r="CW9" s="7"/>
      <c r="CX9" s="4"/>
      <c r="CY9" s="4"/>
      <c r="CZ9" s="4"/>
      <c r="DA9" s="4"/>
      <c r="DB9" s="4"/>
      <c r="DC9" s="3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7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31"/>
      <c r="ER9" s="4"/>
      <c r="ES9" s="4"/>
      <c r="ET9" s="31"/>
      <c r="EU9" s="4"/>
      <c r="EV9" s="4"/>
      <c r="EW9" s="4"/>
      <c r="EX9" s="31"/>
      <c r="EY9" s="4"/>
      <c r="EZ9" s="4"/>
      <c r="FA9" s="4"/>
      <c r="FB9" s="4"/>
      <c r="FC9" s="4"/>
      <c r="FD9" s="4"/>
      <c r="FE9" s="7"/>
    </row>
    <row r="10" spans="1:161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31"/>
      <c r="AK10" s="4"/>
      <c r="AL10" s="4"/>
      <c r="AM10" s="31"/>
      <c r="AN10" s="4"/>
      <c r="AO10" s="4"/>
      <c r="AP10" s="4"/>
      <c r="AQ10" s="31"/>
      <c r="AR10" s="4"/>
      <c r="AS10" s="4"/>
      <c r="AT10" s="4"/>
      <c r="AU10" s="4"/>
      <c r="AV10" s="4"/>
      <c r="AW10" s="4"/>
      <c r="AX10" s="7"/>
      <c r="AZ10" s="3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31"/>
      <c r="CJ10" s="4"/>
      <c r="CK10" s="4"/>
      <c r="CL10" s="31"/>
      <c r="CM10" s="4"/>
      <c r="CN10" s="4"/>
      <c r="CO10" s="4"/>
      <c r="CP10" s="31"/>
      <c r="CQ10" s="4"/>
      <c r="CR10" s="4"/>
      <c r="CS10" s="4"/>
      <c r="CT10" s="4"/>
      <c r="CU10" s="4"/>
      <c r="CV10" s="4"/>
      <c r="CW10" s="7"/>
      <c r="CX10" s="4"/>
      <c r="CY10" s="4"/>
      <c r="CZ10" s="4"/>
      <c r="DA10" s="4"/>
      <c r="DB10" s="4"/>
      <c r="DC10" s="3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7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31"/>
      <c r="ER10" s="4"/>
      <c r="ES10" s="4"/>
      <c r="ET10" s="31"/>
      <c r="EU10" s="4"/>
      <c r="EV10" s="4"/>
      <c r="EW10" s="4"/>
      <c r="EX10" s="31"/>
      <c r="EY10" s="4"/>
      <c r="EZ10" s="4"/>
      <c r="FA10" s="4"/>
      <c r="FB10" s="4"/>
      <c r="FC10" s="4"/>
      <c r="FD10" s="4"/>
      <c r="FE10" s="4"/>
    </row>
    <row r="11" spans="1:161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31"/>
      <c r="AK11" s="4"/>
      <c r="AL11" s="4"/>
      <c r="AM11" s="31"/>
      <c r="AN11" s="4"/>
      <c r="AO11" s="4"/>
      <c r="AP11" s="4"/>
      <c r="AQ11" s="31"/>
      <c r="AR11" s="4"/>
      <c r="AS11" s="4"/>
      <c r="AT11" s="4"/>
      <c r="AU11" s="4"/>
      <c r="AV11" s="4"/>
      <c r="AW11" s="4"/>
      <c r="AX11" s="7"/>
      <c r="AZ11" s="3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31"/>
      <c r="CJ11" s="4"/>
      <c r="CK11" s="4"/>
      <c r="CL11" s="31"/>
      <c r="CM11" s="4"/>
      <c r="CN11" s="4"/>
      <c r="CO11" s="4"/>
      <c r="CP11" s="31"/>
      <c r="CQ11" s="4"/>
      <c r="CR11" s="4"/>
      <c r="CS11" s="4"/>
      <c r="CT11" s="4"/>
      <c r="CU11" s="4"/>
      <c r="CV11" s="4"/>
      <c r="CW11" s="7"/>
      <c r="CX11" s="4"/>
      <c r="CY11" s="4"/>
      <c r="CZ11" s="4"/>
      <c r="DA11" s="4"/>
      <c r="DB11" s="4"/>
      <c r="DC11" s="3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7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31"/>
      <c r="ER11" s="4"/>
      <c r="ES11" s="4"/>
      <c r="ET11" s="31"/>
      <c r="EU11" s="4"/>
      <c r="EV11" s="4"/>
      <c r="EW11" s="4"/>
      <c r="EX11" s="31"/>
      <c r="EY11" s="4"/>
      <c r="EZ11" s="4"/>
      <c r="FA11" s="4"/>
      <c r="FB11" s="4"/>
      <c r="FC11" s="4"/>
      <c r="FD11" s="4"/>
      <c r="FE11" s="4"/>
    </row>
    <row r="12" spans="1:161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31"/>
      <c r="AK12" s="4"/>
      <c r="AL12" s="4"/>
      <c r="AM12" s="31"/>
      <c r="AN12" s="4"/>
      <c r="AO12" s="4"/>
      <c r="AP12" s="4"/>
      <c r="AQ12" s="31"/>
      <c r="AR12" s="4"/>
      <c r="AS12" s="4"/>
      <c r="AT12" s="4"/>
      <c r="AU12" s="4"/>
      <c r="AV12" s="4"/>
      <c r="AW12" s="4"/>
      <c r="AX12" s="7"/>
      <c r="AZ12" s="3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31"/>
      <c r="CJ12" s="4"/>
      <c r="CK12" s="4"/>
      <c r="CL12" s="31"/>
      <c r="CM12" s="4"/>
      <c r="CN12" s="4"/>
      <c r="CO12" s="4"/>
      <c r="CP12" s="31"/>
      <c r="CQ12" s="4"/>
      <c r="CR12" s="4"/>
      <c r="CS12" s="4"/>
      <c r="CT12" s="4"/>
      <c r="CU12" s="4"/>
      <c r="CV12" s="4"/>
      <c r="CW12" s="7"/>
      <c r="CX12" s="4"/>
      <c r="CY12" s="4"/>
      <c r="CZ12" s="4"/>
      <c r="DA12" s="4"/>
      <c r="DB12" s="4"/>
      <c r="DC12" s="3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7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31"/>
      <c r="ER12" s="4"/>
      <c r="ES12" s="4"/>
      <c r="ET12" s="31"/>
      <c r="EU12" s="4"/>
      <c r="EV12" s="4"/>
      <c r="EW12" s="4"/>
      <c r="EX12" s="31"/>
      <c r="EY12" s="4"/>
      <c r="EZ12" s="4"/>
      <c r="FA12" s="4"/>
      <c r="FB12" s="4"/>
      <c r="FC12" s="4"/>
      <c r="FD12" s="4"/>
      <c r="FE12" s="4"/>
    </row>
    <row r="13" spans="1:161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31"/>
      <c r="AK13" s="4"/>
      <c r="AL13" s="4"/>
      <c r="AM13" s="31"/>
      <c r="AN13" s="4"/>
      <c r="AO13" s="4"/>
      <c r="AP13" s="4"/>
      <c r="AQ13" s="31"/>
      <c r="AR13" s="4"/>
      <c r="AS13" s="4"/>
      <c r="AT13" s="4"/>
      <c r="AU13" s="4"/>
      <c r="AV13" s="4"/>
      <c r="AW13" s="4"/>
      <c r="AX13" s="7"/>
      <c r="AZ13" s="3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31"/>
      <c r="CJ13" s="4"/>
      <c r="CK13" s="4"/>
      <c r="CL13" s="31"/>
      <c r="CM13" s="4"/>
      <c r="CN13" s="4"/>
      <c r="CO13" s="4"/>
      <c r="CP13" s="31"/>
      <c r="CQ13" s="4"/>
      <c r="CR13" s="4"/>
      <c r="CS13" s="4"/>
      <c r="CT13" s="4"/>
      <c r="CU13" s="4"/>
      <c r="CV13" s="4"/>
      <c r="CW13" s="7"/>
      <c r="CX13" s="4"/>
      <c r="CY13" s="4"/>
      <c r="CZ13" s="4"/>
      <c r="DA13" s="4"/>
      <c r="DB13" s="4"/>
      <c r="DC13" s="3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7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31"/>
      <c r="ER13" s="4"/>
      <c r="ES13" s="4"/>
      <c r="ET13" s="31"/>
      <c r="EU13" s="4"/>
      <c r="EV13" s="4"/>
      <c r="EW13" s="4"/>
      <c r="EX13" s="31"/>
      <c r="EY13" s="4"/>
      <c r="EZ13" s="4"/>
      <c r="FA13" s="4"/>
      <c r="FB13" s="4"/>
      <c r="FC13" s="4"/>
      <c r="FD13" s="4"/>
      <c r="FE13" s="4"/>
    </row>
    <row r="14" spans="1:161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31"/>
      <c r="AK14" s="4"/>
      <c r="AL14" s="4"/>
      <c r="AM14" s="31"/>
      <c r="AN14" s="4"/>
      <c r="AO14" s="4"/>
      <c r="AP14" s="4"/>
      <c r="AQ14" s="31"/>
      <c r="AR14" s="4"/>
      <c r="AS14" s="4"/>
      <c r="AT14" s="4"/>
      <c r="AU14" s="4"/>
      <c r="AV14" s="4"/>
      <c r="AW14" s="4"/>
      <c r="AX14" s="7"/>
      <c r="AZ14" s="3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31"/>
      <c r="CJ14" s="4"/>
      <c r="CK14" s="4"/>
      <c r="CL14" s="31"/>
      <c r="CM14" s="4"/>
      <c r="CN14" s="4"/>
      <c r="CO14" s="4"/>
      <c r="CP14" s="31"/>
      <c r="CQ14" s="4"/>
      <c r="CR14" s="4"/>
      <c r="CS14" s="4"/>
      <c r="CT14" s="4"/>
      <c r="CU14" s="4"/>
      <c r="CV14" s="4"/>
      <c r="CW14" s="7"/>
      <c r="CX14" s="4"/>
      <c r="CY14" s="4"/>
      <c r="CZ14" s="4"/>
      <c r="DA14" s="4"/>
      <c r="DB14" s="4"/>
      <c r="DC14" s="3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7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31"/>
      <c r="ER14" s="4"/>
      <c r="ES14" s="4"/>
      <c r="ET14" s="31"/>
      <c r="EU14" s="4"/>
      <c r="EV14" s="4"/>
      <c r="EW14" s="4"/>
      <c r="EX14" s="31"/>
      <c r="EY14" s="4"/>
      <c r="EZ14" s="4"/>
      <c r="FA14" s="4"/>
      <c r="FB14" s="4"/>
      <c r="FC14" s="4"/>
      <c r="FD14" s="4"/>
      <c r="FE14" s="4"/>
    </row>
    <row r="15" spans="1:161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31"/>
      <c r="AK15" s="4"/>
      <c r="AL15" s="4"/>
      <c r="AM15" s="31"/>
      <c r="AN15" s="4"/>
      <c r="AO15" s="4"/>
      <c r="AP15" s="4"/>
      <c r="AQ15" s="31"/>
      <c r="AR15" s="4"/>
      <c r="AS15" s="4"/>
      <c r="AT15" s="4"/>
      <c r="AU15" s="4"/>
      <c r="AV15" s="4"/>
      <c r="AW15" s="4"/>
      <c r="AX15" s="7"/>
      <c r="AZ15" s="3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31"/>
      <c r="CJ15" s="4"/>
      <c r="CK15" s="4"/>
      <c r="CL15" s="31"/>
      <c r="CM15" s="4"/>
      <c r="CN15" s="4"/>
      <c r="CO15" s="4"/>
      <c r="CP15" s="31"/>
      <c r="CQ15" s="4"/>
      <c r="CR15" s="4"/>
      <c r="CS15" s="4"/>
      <c r="CT15" s="4"/>
      <c r="CU15" s="4"/>
      <c r="CV15" s="4"/>
      <c r="CW15" s="7"/>
      <c r="CX15" s="4"/>
      <c r="CY15" s="4"/>
      <c r="CZ15" s="4"/>
      <c r="DA15" s="4"/>
      <c r="DB15" s="4"/>
      <c r="DC15" s="3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7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31"/>
      <c r="ER15" s="4"/>
      <c r="ES15" s="4"/>
      <c r="ET15" s="31"/>
      <c r="EU15" s="4"/>
      <c r="EV15" s="4"/>
      <c r="EW15" s="4"/>
      <c r="EX15" s="31"/>
      <c r="EY15" s="4"/>
      <c r="EZ15" s="4"/>
      <c r="FA15" s="4"/>
      <c r="FB15" s="4"/>
      <c r="FC15" s="4"/>
      <c r="FD15" s="4"/>
      <c r="FE15" s="4"/>
    </row>
    <row r="16" spans="1:161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31"/>
      <c r="AK16" s="4"/>
      <c r="AL16" s="4"/>
      <c r="AM16" s="31"/>
      <c r="AN16" s="4"/>
      <c r="AO16" s="4"/>
      <c r="AP16" s="4"/>
      <c r="AQ16" s="31"/>
      <c r="AR16" s="4"/>
      <c r="AS16" s="4"/>
      <c r="AT16" s="4"/>
      <c r="AU16" s="4"/>
      <c r="AV16" s="4"/>
      <c r="AW16" s="4"/>
      <c r="AX16" s="7"/>
      <c r="AZ16" s="3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31"/>
      <c r="CJ16" s="4"/>
      <c r="CK16" s="4"/>
      <c r="CL16" s="31"/>
      <c r="CM16" s="4"/>
      <c r="CN16" s="4"/>
      <c r="CO16" s="4"/>
      <c r="CP16" s="31"/>
      <c r="CQ16" s="4"/>
      <c r="CR16" s="4"/>
      <c r="CS16" s="4"/>
      <c r="CT16" s="4"/>
      <c r="CU16" s="4"/>
      <c r="CV16" s="4"/>
      <c r="CW16" s="7"/>
      <c r="CX16" s="4"/>
      <c r="CY16" s="4"/>
      <c r="CZ16" s="4"/>
      <c r="DA16" s="4"/>
      <c r="DB16" s="4"/>
      <c r="DC16" s="3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7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31"/>
      <c r="ER16" s="4"/>
      <c r="ES16" s="4"/>
      <c r="ET16" s="31"/>
      <c r="EU16" s="4"/>
      <c r="EV16" s="4"/>
      <c r="EW16" s="4"/>
      <c r="EX16" s="31"/>
      <c r="EY16" s="4"/>
      <c r="EZ16" s="4"/>
      <c r="FA16" s="4"/>
      <c r="FB16" s="4"/>
      <c r="FC16" s="4"/>
      <c r="FD16" s="4"/>
      <c r="FE16" s="4"/>
    </row>
    <row r="17" spans="1:120" ht="13.5" thickBot="1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8"/>
      <c r="AD17" s="8"/>
      <c r="AE17" s="8"/>
      <c r="AF17" s="8"/>
      <c r="AG17" s="8"/>
      <c r="AH17" s="8"/>
      <c r="AI17" s="8"/>
      <c r="AJ17" s="31"/>
      <c r="AK17" s="4"/>
      <c r="AL17" s="4"/>
      <c r="AM17" s="31"/>
      <c r="AN17" s="4"/>
      <c r="AO17" s="4"/>
      <c r="AP17" s="4"/>
      <c r="AQ17" s="31"/>
      <c r="AR17" s="4"/>
      <c r="AS17" s="4"/>
      <c r="AT17" s="4"/>
      <c r="AU17" s="5"/>
      <c r="AV17" s="5"/>
      <c r="AW17" s="5"/>
      <c r="AX17" s="7"/>
      <c r="AZ17" s="3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5"/>
      <c r="CU17" s="5"/>
      <c r="CV17" s="5"/>
      <c r="CW17" s="7"/>
      <c r="CX17" s="4"/>
      <c r="CY17" s="4"/>
      <c r="CZ17" s="4"/>
      <c r="DA17" s="4"/>
      <c r="DB17" s="4"/>
      <c r="DC17" s="3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7"/>
    </row>
    <row r="18" spans="1:120" s="53" customFormat="1" ht="22.5" customHeight="1" thickBot="1">
      <c r="A18" s="51"/>
      <c r="B18" s="52"/>
      <c r="C18" s="52"/>
      <c r="D18" s="52"/>
      <c r="E18" s="52"/>
      <c r="F18" s="52"/>
      <c r="G18" s="52"/>
      <c r="H18" s="165" t="s">
        <v>15</v>
      </c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7"/>
      <c r="AZ18" s="51"/>
      <c r="BA18" s="52"/>
      <c r="BB18" s="52"/>
      <c r="BC18" s="52"/>
      <c r="BD18" s="165" t="s">
        <v>16</v>
      </c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  <c r="BR18" s="166"/>
      <c r="BS18" s="166"/>
      <c r="BT18" s="166"/>
      <c r="BU18" s="166"/>
      <c r="BV18" s="166"/>
      <c r="BW18" s="166"/>
      <c r="BX18" s="166"/>
      <c r="BY18" s="166"/>
      <c r="BZ18" s="166"/>
      <c r="CA18" s="166"/>
      <c r="CB18" s="166"/>
      <c r="CC18" s="166"/>
      <c r="CD18" s="166"/>
      <c r="CE18" s="166"/>
      <c r="CF18" s="166"/>
      <c r="CG18" s="166"/>
      <c r="CH18" s="166"/>
      <c r="CI18" s="166"/>
      <c r="CJ18" s="166"/>
      <c r="CK18" s="166"/>
      <c r="CL18" s="166"/>
      <c r="CM18" s="166"/>
      <c r="CN18" s="166"/>
      <c r="CO18" s="166"/>
      <c r="CP18" s="166"/>
      <c r="CQ18" s="166"/>
      <c r="CR18" s="166"/>
      <c r="CS18" s="166"/>
      <c r="CT18" s="166"/>
      <c r="CU18" s="166"/>
      <c r="CV18" s="166"/>
      <c r="CW18" s="167"/>
      <c r="CX18" s="54"/>
      <c r="CY18" s="54"/>
      <c r="CZ18" s="54"/>
      <c r="DA18" s="54"/>
      <c r="DB18" s="54"/>
      <c r="DC18" s="55"/>
      <c r="DD18" s="54"/>
      <c r="DE18" s="54"/>
      <c r="DF18" s="54"/>
      <c r="DG18" s="207" t="s">
        <v>75</v>
      </c>
      <c r="DH18" s="254"/>
      <c r="DI18" s="254"/>
      <c r="DJ18" s="254"/>
      <c r="DK18" s="254"/>
      <c r="DL18" s="254"/>
      <c r="DM18" s="254"/>
      <c r="DN18" s="254"/>
      <c r="DO18" s="254"/>
      <c r="DP18" s="255"/>
    </row>
    <row r="19" spans="1:120" s="53" customFormat="1" ht="18" customHeight="1" thickBot="1">
      <c r="A19" s="51"/>
      <c r="B19" s="52"/>
      <c r="C19" s="52"/>
      <c r="D19" s="52"/>
      <c r="E19" s="52"/>
      <c r="F19" s="52"/>
      <c r="G19" s="52"/>
      <c r="H19" s="194" t="s">
        <v>87</v>
      </c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6"/>
      <c r="AC19" s="197" t="s">
        <v>88</v>
      </c>
      <c r="AD19" s="197"/>
      <c r="AE19" s="197"/>
      <c r="AF19" s="197"/>
      <c r="AG19" s="197"/>
      <c r="AH19" s="197"/>
      <c r="AI19" s="198"/>
      <c r="AJ19" s="188" t="s">
        <v>65</v>
      </c>
      <c r="AK19" s="189"/>
      <c r="AL19" s="189"/>
      <c r="AM19" s="189"/>
      <c r="AN19" s="189"/>
      <c r="AO19" s="189"/>
      <c r="AP19" s="189"/>
      <c r="AQ19" s="190"/>
      <c r="AR19" s="238" t="s">
        <v>76</v>
      </c>
      <c r="AS19" s="239"/>
      <c r="AT19" s="239"/>
      <c r="AU19" s="239"/>
      <c r="AV19" s="239"/>
      <c r="AW19" s="239"/>
      <c r="AX19" s="240"/>
      <c r="AZ19" s="51"/>
      <c r="BA19" s="52"/>
      <c r="BB19" s="52"/>
      <c r="BC19" s="52"/>
      <c r="BD19" s="176" t="s">
        <v>90</v>
      </c>
      <c r="BE19" s="177"/>
      <c r="BF19" s="177"/>
      <c r="BG19" s="177"/>
      <c r="BH19" s="177"/>
      <c r="BI19" s="177"/>
      <c r="BJ19" s="178"/>
      <c r="BK19" s="162" t="s">
        <v>91</v>
      </c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4"/>
      <c r="BY19" s="182" t="s">
        <v>92</v>
      </c>
      <c r="BZ19" s="183"/>
      <c r="CA19" s="183"/>
      <c r="CB19" s="183"/>
      <c r="CC19" s="183"/>
      <c r="CD19" s="183"/>
      <c r="CE19" s="184"/>
      <c r="CF19" s="188" t="s">
        <v>58</v>
      </c>
      <c r="CG19" s="189"/>
      <c r="CH19" s="189"/>
      <c r="CI19" s="189"/>
      <c r="CJ19" s="189"/>
      <c r="CK19" s="189"/>
      <c r="CL19" s="189"/>
      <c r="CM19" s="189"/>
      <c r="CN19" s="189"/>
      <c r="CO19" s="189"/>
      <c r="CP19" s="189"/>
      <c r="CQ19" s="190"/>
      <c r="CR19" s="188" t="s">
        <v>66</v>
      </c>
      <c r="CS19" s="189"/>
      <c r="CT19" s="189"/>
      <c r="CU19" s="189"/>
      <c r="CV19" s="189"/>
      <c r="CW19" s="190"/>
      <c r="CX19" s="56"/>
      <c r="CY19" s="54"/>
      <c r="CZ19" s="54"/>
      <c r="DA19" s="54"/>
      <c r="DB19" s="54"/>
      <c r="DC19" s="55"/>
      <c r="DD19" s="54"/>
      <c r="DE19" s="54"/>
      <c r="DF19" s="54"/>
      <c r="DG19" s="208"/>
      <c r="DH19" s="256"/>
      <c r="DI19" s="256"/>
      <c r="DJ19" s="256"/>
      <c r="DK19" s="256"/>
      <c r="DL19" s="256"/>
      <c r="DM19" s="256"/>
      <c r="DN19" s="256"/>
      <c r="DO19" s="256"/>
      <c r="DP19" s="257"/>
    </row>
    <row r="20" spans="1:120" s="53" customFormat="1" ht="21.75" customHeight="1" thickBot="1">
      <c r="A20" s="51"/>
      <c r="B20" s="52"/>
      <c r="C20" s="52"/>
      <c r="D20" s="52"/>
      <c r="E20" s="52"/>
      <c r="F20" s="52"/>
      <c r="G20" s="52"/>
      <c r="H20" s="199" t="s">
        <v>19</v>
      </c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1"/>
      <c r="AC20" s="202" t="s">
        <v>20</v>
      </c>
      <c r="AD20" s="203"/>
      <c r="AE20" s="203"/>
      <c r="AF20" s="203"/>
      <c r="AG20" s="203"/>
      <c r="AH20" s="203"/>
      <c r="AI20" s="204"/>
      <c r="AJ20" s="191"/>
      <c r="AK20" s="192"/>
      <c r="AL20" s="192"/>
      <c r="AM20" s="192"/>
      <c r="AN20" s="192"/>
      <c r="AO20" s="192"/>
      <c r="AP20" s="192"/>
      <c r="AQ20" s="193"/>
      <c r="AR20" s="241"/>
      <c r="AS20" s="242"/>
      <c r="AT20" s="242"/>
      <c r="AU20" s="242"/>
      <c r="AV20" s="242"/>
      <c r="AW20" s="242"/>
      <c r="AX20" s="243"/>
      <c r="AZ20" s="220" t="s">
        <v>0</v>
      </c>
      <c r="BA20" s="223" t="s">
        <v>2</v>
      </c>
      <c r="BB20" s="158" t="s">
        <v>3</v>
      </c>
      <c r="BC20" s="185" t="s">
        <v>84</v>
      </c>
      <c r="BD20" s="179" t="s">
        <v>24</v>
      </c>
      <c r="BE20" s="180"/>
      <c r="BF20" s="180"/>
      <c r="BG20" s="180"/>
      <c r="BH20" s="180"/>
      <c r="BI20" s="180"/>
      <c r="BJ20" s="181"/>
      <c r="BK20" s="175" t="s">
        <v>21</v>
      </c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  <c r="BX20" s="174"/>
      <c r="BY20" s="180" t="s">
        <v>85</v>
      </c>
      <c r="BZ20" s="180"/>
      <c r="CA20" s="180"/>
      <c r="CB20" s="180"/>
      <c r="CC20" s="180"/>
      <c r="CD20" s="180"/>
      <c r="CE20" s="181"/>
      <c r="CF20" s="191"/>
      <c r="CG20" s="192"/>
      <c r="CH20" s="192"/>
      <c r="CI20" s="192"/>
      <c r="CJ20" s="192"/>
      <c r="CK20" s="192"/>
      <c r="CL20" s="192"/>
      <c r="CM20" s="192"/>
      <c r="CN20" s="192"/>
      <c r="CO20" s="192"/>
      <c r="CP20" s="192"/>
      <c r="CQ20" s="193"/>
      <c r="CR20" s="191"/>
      <c r="CS20" s="192"/>
      <c r="CT20" s="192"/>
      <c r="CU20" s="192"/>
      <c r="CV20" s="192"/>
      <c r="CW20" s="193"/>
      <c r="CX20" s="56"/>
      <c r="CY20" s="54"/>
      <c r="CZ20" s="54"/>
      <c r="DA20" s="54"/>
      <c r="DB20" s="54"/>
      <c r="DC20" s="55"/>
      <c r="DD20" s="54"/>
      <c r="DE20" s="54"/>
      <c r="DF20" s="54"/>
      <c r="DG20" s="258"/>
      <c r="DH20" s="259"/>
      <c r="DI20" s="259"/>
      <c r="DJ20" s="259"/>
      <c r="DK20" s="259"/>
      <c r="DL20" s="259"/>
      <c r="DM20" s="259"/>
      <c r="DN20" s="259"/>
      <c r="DO20" s="259"/>
      <c r="DP20" s="260"/>
    </row>
    <row r="21" spans="1:120" s="53" customFormat="1" ht="21.75" customHeight="1" thickBot="1">
      <c r="A21" s="205" t="s">
        <v>0</v>
      </c>
      <c r="B21" s="205" t="s">
        <v>2</v>
      </c>
      <c r="C21" s="205" t="s">
        <v>3</v>
      </c>
      <c r="D21" s="205" t="s">
        <v>1</v>
      </c>
      <c r="E21" s="207" t="s">
        <v>12</v>
      </c>
      <c r="F21" s="205" t="s">
        <v>13</v>
      </c>
      <c r="G21" s="205" t="s">
        <v>14</v>
      </c>
      <c r="H21" s="199" t="s">
        <v>89</v>
      </c>
      <c r="I21" s="200"/>
      <c r="J21" s="200"/>
      <c r="K21" s="200"/>
      <c r="L21" s="200"/>
      <c r="M21" s="200"/>
      <c r="N21" s="201"/>
      <c r="O21" s="199" t="s">
        <v>27</v>
      </c>
      <c r="P21" s="200"/>
      <c r="Q21" s="200"/>
      <c r="R21" s="200"/>
      <c r="S21" s="200"/>
      <c r="T21" s="200"/>
      <c r="U21" s="201"/>
      <c r="V21" s="199" t="s">
        <v>28</v>
      </c>
      <c r="W21" s="200"/>
      <c r="X21" s="200"/>
      <c r="Y21" s="200"/>
      <c r="Z21" s="200"/>
      <c r="AA21" s="200"/>
      <c r="AB21" s="201"/>
      <c r="AC21" s="199" t="s">
        <v>29</v>
      </c>
      <c r="AD21" s="200"/>
      <c r="AE21" s="200"/>
      <c r="AF21" s="200"/>
      <c r="AG21" s="200"/>
      <c r="AH21" s="200"/>
      <c r="AI21" s="201"/>
      <c r="AJ21" s="199" t="s">
        <v>87</v>
      </c>
      <c r="AK21" s="200"/>
      <c r="AL21" s="200"/>
      <c r="AM21" s="201"/>
      <c r="AN21" s="199" t="s">
        <v>88</v>
      </c>
      <c r="AO21" s="200"/>
      <c r="AP21" s="200"/>
      <c r="AQ21" s="201"/>
      <c r="AR21" s="244" t="s">
        <v>77</v>
      </c>
      <c r="AS21" s="246" t="s">
        <v>74</v>
      </c>
      <c r="AT21" s="214" t="s">
        <v>74</v>
      </c>
      <c r="AU21" s="210" t="s">
        <v>63</v>
      </c>
      <c r="AV21" s="210" t="s">
        <v>64</v>
      </c>
      <c r="AW21" s="212" t="s">
        <v>18</v>
      </c>
      <c r="AX21" s="218" t="s">
        <v>5</v>
      </c>
      <c r="AZ21" s="221"/>
      <c r="BA21" s="224"/>
      <c r="BB21" s="159"/>
      <c r="BC21" s="186"/>
      <c r="BD21" s="176" t="s">
        <v>25</v>
      </c>
      <c r="BE21" s="177"/>
      <c r="BF21" s="177"/>
      <c r="BG21" s="177"/>
      <c r="BH21" s="177"/>
      <c r="BI21" s="177"/>
      <c r="BJ21" s="178"/>
      <c r="BK21" s="171" t="s">
        <v>22</v>
      </c>
      <c r="BL21" s="172"/>
      <c r="BM21" s="172"/>
      <c r="BN21" s="172"/>
      <c r="BO21" s="172"/>
      <c r="BP21" s="172"/>
      <c r="BQ21" s="172"/>
      <c r="BR21" s="173" t="s">
        <v>23</v>
      </c>
      <c r="BS21" s="173"/>
      <c r="BT21" s="173"/>
      <c r="BU21" s="173"/>
      <c r="BV21" s="173"/>
      <c r="BW21" s="173"/>
      <c r="BX21" s="174"/>
      <c r="BY21" s="169" t="s">
        <v>26</v>
      </c>
      <c r="BZ21" s="169"/>
      <c r="CA21" s="169"/>
      <c r="CB21" s="169"/>
      <c r="CC21" s="169"/>
      <c r="CD21" s="169"/>
      <c r="CE21" s="170"/>
      <c r="CF21" s="168" t="s">
        <v>90</v>
      </c>
      <c r="CG21" s="169"/>
      <c r="CH21" s="169"/>
      <c r="CI21" s="170"/>
      <c r="CJ21" s="168" t="s">
        <v>91</v>
      </c>
      <c r="CK21" s="169"/>
      <c r="CL21" s="169"/>
      <c r="CM21" s="170"/>
      <c r="CN21" s="168" t="s">
        <v>92</v>
      </c>
      <c r="CO21" s="169"/>
      <c r="CP21" s="169"/>
      <c r="CQ21" s="170"/>
      <c r="CR21" s="230" t="s">
        <v>59</v>
      </c>
      <c r="CS21" s="232" t="s">
        <v>74</v>
      </c>
      <c r="CT21" s="236" t="s">
        <v>60</v>
      </c>
      <c r="CU21" s="236" t="s">
        <v>61</v>
      </c>
      <c r="CV21" s="226" t="s">
        <v>18</v>
      </c>
      <c r="CW21" s="234" t="s">
        <v>62</v>
      </c>
      <c r="CX21" s="75"/>
      <c r="CY21" s="57"/>
      <c r="CZ21" s="57"/>
      <c r="DA21" s="57"/>
      <c r="DB21" s="57"/>
      <c r="DC21" s="205" t="s">
        <v>0</v>
      </c>
      <c r="DD21" s="205" t="s">
        <v>2</v>
      </c>
      <c r="DE21" s="205" t="s">
        <v>3</v>
      </c>
      <c r="DF21" s="205" t="s">
        <v>1</v>
      </c>
      <c r="DG21" s="248" t="s">
        <v>78</v>
      </c>
      <c r="DH21" s="250" t="s">
        <v>79</v>
      </c>
      <c r="DI21" s="248" t="s">
        <v>80</v>
      </c>
      <c r="DJ21" s="250" t="s">
        <v>81</v>
      </c>
      <c r="DK21" s="261" t="s">
        <v>83</v>
      </c>
      <c r="DL21" s="252" t="s">
        <v>82</v>
      </c>
      <c r="DM21" s="58"/>
      <c r="DN21" s="263" t="s">
        <v>17</v>
      </c>
      <c r="DO21" s="228" t="s">
        <v>74</v>
      </c>
      <c r="DP21" s="216" t="s">
        <v>18</v>
      </c>
    </row>
    <row r="22" spans="1:120" s="67" customFormat="1" ht="61.5" customHeight="1" thickBot="1">
      <c r="A22" s="206"/>
      <c r="B22" s="206"/>
      <c r="C22" s="206"/>
      <c r="D22" s="206"/>
      <c r="E22" s="208"/>
      <c r="F22" s="209"/>
      <c r="G22" s="209"/>
      <c r="H22" s="59" t="s">
        <v>67</v>
      </c>
      <c r="I22" s="60" t="s">
        <v>68</v>
      </c>
      <c r="J22" s="60" t="s">
        <v>69</v>
      </c>
      <c r="K22" s="61" t="s">
        <v>70</v>
      </c>
      <c r="L22" s="62" t="s">
        <v>71</v>
      </c>
      <c r="M22" s="61" t="s">
        <v>72</v>
      </c>
      <c r="N22" s="63" t="s">
        <v>18</v>
      </c>
      <c r="O22" s="59" t="s">
        <v>67</v>
      </c>
      <c r="P22" s="60" t="s">
        <v>68</v>
      </c>
      <c r="Q22" s="60" t="s">
        <v>69</v>
      </c>
      <c r="R22" s="61" t="s">
        <v>70</v>
      </c>
      <c r="S22" s="62" t="s">
        <v>71</v>
      </c>
      <c r="T22" s="61" t="s">
        <v>72</v>
      </c>
      <c r="U22" s="63" t="s">
        <v>18</v>
      </c>
      <c r="V22" s="59" t="s">
        <v>67</v>
      </c>
      <c r="W22" s="60" t="s">
        <v>68</v>
      </c>
      <c r="X22" s="60" t="s">
        <v>69</v>
      </c>
      <c r="Y22" s="61" t="s">
        <v>70</v>
      </c>
      <c r="Z22" s="62" t="s">
        <v>71</v>
      </c>
      <c r="AA22" s="61" t="s">
        <v>72</v>
      </c>
      <c r="AB22" s="63" t="s">
        <v>18</v>
      </c>
      <c r="AC22" s="59" t="s">
        <v>67</v>
      </c>
      <c r="AD22" s="60" t="s">
        <v>68</v>
      </c>
      <c r="AE22" s="60" t="s">
        <v>69</v>
      </c>
      <c r="AF22" s="61" t="s">
        <v>70</v>
      </c>
      <c r="AG22" s="62" t="s">
        <v>71</v>
      </c>
      <c r="AH22" s="61" t="s">
        <v>72</v>
      </c>
      <c r="AI22" s="63" t="s">
        <v>18</v>
      </c>
      <c r="AJ22" s="64" t="s">
        <v>4</v>
      </c>
      <c r="AK22" s="65" t="s">
        <v>73</v>
      </c>
      <c r="AL22" s="66" t="s">
        <v>74</v>
      </c>
      <c r="AM22" s="61" t="s">
        <v>18</v>
      </c>
      <c r="AN22" s="64" t="s">
        <v>4</v>
      </c>
      <c r="AO22" s="65" t="s">
        <v>73</v>
      </c>
      <c r="AP22" s="66" t="s">
        <v>74</v>
      </c>
      <c r="AQ22" s="61" t="s">
        <v>18</v>
      </c>
      <c r="AR22" s="245"/>
      <c r="AS22" s="247"/>
      <c r="AT22" s="215"/>
      <c r="AU22" s="211"/>
      <c r="AV22" s="211"/>
      <c r="AW22" s="213"/>
      <c r="AX22" s="219"/>
      <c r="AZ22" s="222"/>
      <c r="BA22" s="225"/>
      <c r="BB22" s="160"/>
      <c r="BC22" s="187"/>
      <c r="BD22" s="68" t="s">
        <v>67</v>
      </c>
      <c r="BE22" s="69" t="s">
        <v>68</v>
      </c>
      <c r="BF22" s="69" t="s">
        <v>69</v>
      </c>
      <c r="BG22" s="70" t="s">
        <v>70</v>
      </c>
      <c r="BH22" s="71" t="s">
        <v>71</v>
      </c>
      <c r="BI22" s="70" t="s">
        <v>72</v>
      </c>
      <c r="BJ22" s="72" t="s">
        <v>18</v>
      </c>
      <c r="BK22" s="68" t="s">
        <v>67</v>
      </c>
      <c r="BL22" s="69" t="s">
        <v>68</v>
      </c>
      <c r="BM22" s="69" t="s">
        <v>69</v>
      </c>
      <c r="BN22" s="70" t="s">
        <v>70</v>
      </c>
      <c r="BO22" s="71" t="s">
        <v>71</v>
      </c>
      <c r="BP22" s="70" t="s">
        <v>72</v>
      </c>
      <c r="BQ22" s="72" t="s">
        <v>18</v>
      </c>
      <c r="BR22" s="59" t="s">
        <v>67</v>
      </c>
      <c r="BS22" s="60" t="s">
        <v>68</v>
      </c>
      <c r="BT22" s="60" t="s">
        <v>69</v>
      </c>
      <c r="BU22" s="61" t="s">
        <v>70</v>
      </c>
      <c r="BV22" s="62" t="s">
        <v>71</v>
      </c>
      <c r="BW22" s="61" t="s">
        <v>72</v>
      </c>
      <c r="BX22" s="63" t="s">
        <v>18</v>
      </c>
      <c r="BY22" s="73" t="s">
        <v>67</v>
      </c>
      <c r="BZ22" s="60" t="s">
        <v>68</v>
      </c>
      <c r="CA22" s="60" t="s">
        <v>69</v>
      </c>
      <c r="CB22" s="61" t="s">
        <v>70</v>
      </c>
      <c r="CC22" s="62" t="s">
        <v>71</v>
      </c>
      <c r="CD22" s="61" t="s">
        <v>72</v>
      </c>
      <c r="CE22" s="63" t="s">
        <v>18</v>
      </c>
      <c r="CF22" s="64" t="s">
        <v>4</v>
      </c>
      <c r="CG22" s="65" t="s">
        <v>73</v>
      </c>
      <c r="CH22" s="66" t="s">
        <v>74</v>
      </c>
      <c r="CI22" s="61" t="s">
        <v>18</v>
      </c>
      <c r="CJ22" s="64" t="s">
        <v>4</v>
      </c>
      <c r="CK22" s="65" t="s">
        <v>73</v>
      </c>
      <c r="CL22" s="66" t="s">
        <v>74</v>
      </c>
      <c r="CM22" s="61" t="s">
        <v>18</v>
      </c>
      <c r="CN22" s="64" t="s">
        <v>4</v>
      </c>
      <c r="CO22" s="65" t="s">
        <v>73</v>
      </c>
      <c r="CP22" s="66" t="s">
        <v>74</v>
      </c>
      <c r="CQ22" s="61" t="s">
        <v>18</v>
      </c>
      <c r="CR22" s="231"/>
      <c r="CS22" s="233"/>
      <c r="CT22" s="237"/>
      <c r="CU22" s="237"/>
      <c r="CV22" s="227"/>
      <c r="CW22" s="235"/>
      <c r="CX22" s="75"/>
      <c r="CY22" s="57"/>
      <c r="CZ22" s="57"/>
      <c r="DA22" s="57"/>
      <c r="DB22" s="57"/>
      <c r="DC22" s="206"/>
      <c r="DD22" s="206"/>
      <c r="DE22" s="206"/>
      <c r="DF22" s="206"/>
      <c r="DG22" s="249"/>
      <c r="DH22" s="251"/>
      <c r="DI22" s="249"/>
      <c r="DJ22" s="251"/>
      <c r="DK22" s="262"/>
      <c r="DL22" s="253"/>
      <c r="DM22" s="74" t="s">
        <v>86</v>
      </c>
      <c r="DN22" s="264"/>
      <c r="DO22" s="229"/>
      <c r="DP22" s="217"/>
    </row>
    <row r="23" spans="1:120" s="35" customFormat="1" ht="30" customHeight="1" thickBot="1">
      <c r="A23" s="102">
        <v>1</v>
      </c>
      <c r="B23" s="151" t="s">
        <v>210</v>
      </c>
      <c r="C23" s="38" t="s">
        <v>211</v>
      </c>
      <c r="D23" s="156" t="s">
        <v>264</v>
      </c>
      <c r="E23" s="157" t="s">
        <v>292</v>
      </c>
      <c r="F23" s="157" t="s">
        <v>293</v>
      </c>
      <c r="G23" s="157" t="s">
        <v>301</v>
      </c>
      <c r="H23" s="39">
        <v>8.5</v>
      </c>
      <c r="I23" s="40"/>
      <c r="J23" s="41">
        <f t="shared" ref="J23" si="0">IF(H23&gt;=I23,H23,I23)</f>
        <v>8.5</v>
      </c>
      <c r="K23" s="42">
        <f t="shared" ref="K23" si="1">IF(J23&gt;=10,8,0)</f>
        <v>0</v>
      </c>
      <c r="L23" s="42">
        <f t="shared" ref="L23" si="2">IF(I23="",0,1)</f>
        <v>0</v>
      </c>
      <c r="M23" s="43" t="str">
        <f t="shared" ref="M23" si="3">IF(J23&gt;=18,"A",IF(J23&gt;=16,"B",IF(J23&gt;=14,"C",IF(J23&gt;=12,"D",IF(J23&gt;=10,"E","F")))))</f>
        <v>F</v>
      </c>
      <c r="N23" s="42" t="str">
        <f t="shared" ref="N23" si="4">IF(I23="","N","R")</f>
        <v>N</v>
      </c>
      <c r="O23" s="39">
        <v>9.83</v>
      </c>
      <c r="P23" s="40"/>
      <c r="Q23" s="41">
        <f t="shared" ref="Q23" si="5">IF(O23&gt;=P23,O23,P23)</f>
        <v>9.83</v>
      </c>
      <c r="R23" s="42">
        <f t="shared" ref="R23" si="6">IF(Q23&gt;=10,8,0)</f>
        <v>0</v>
      </c>
      <c r="S23" s="42">
        <f t="shared" ref="S23" si="7">IF(P23="",0,1)</f>
        <v>0</v>
      </c>
      <c r="T23" s="43" t="str">
        <f t="shared" ref="T23" si="8">IF(Q23&gt;=18,"A",IF(Q23&gt;=16,"B",IF(Q23&gt;=14,"C",IF(Q23&gt;=12,"D",IF(Q23&gt;=10,"E","F")))))</f>
        <v>F</v>
      </c>
      <c r="U23" s="42" t="str">
        <f t="shared" ref="U23" si="9">IF(P23="","N","R")</f>
        <v>N</v>
      </c>
      <c r="V23" s="39">
        <v>12.16</v>
      </c>
      <c r="W23" s="40"/>
      <c r="X23" s="41">
        <f t="shared" ref="X23" si="10">IF(V23&gt;=W23,V23,W23)</f>
        <v>12.16</v>
      </c>
      <c r="Y23" s="42">
        <f t="shared" ref="Y23" si="11">IF(X23&gt;=10,7,0)</f>
        <v>7</v>
      </c>
      <c r="Z23" s="42">
        <f t="shared" ref="Z23" si="12">IF(W23="",0,1)</f>
        <v>0</v>
      </c>
      <c r="AA23" s="43" t="str">
        <f t="shared" ref="AA23" si="13">IF(X23&gt;=18,"A",IF(X23&gt;=16,"B",IF(X23&gt;=14,"C",IF(X23&gt;=12,"D",IF(X23&gt;=10,"E","F")))))</f>
        <v>D</v>
      </c>
      <c r="AB23" s="42" t="str">
        <f t="shared" ref="AB23" si="14">IF(W23="","N","R")</f>
        <v>N</v>
      </c>
      <c r="AC23" s="39">
        <v>12</v>
      </c>
      <c r="AD23" s="40"/>
      <c r="AE23" s="41">
        <f t="shared" ref="AE23" si="15">IF(AC23&gt;=AD23,AC23,AD23)</f>
        <v>12</v>
      </c>
      <c r="AF23" s="42">
        <f t="shared" ref="AF23" si="16">IF(AE23&gt;=10,7,0)</f>
        <v>7</v>
      </c>
      <c r="AG23" s="42">
        <f t="shared" ref="AG23" si="17">IF(AD23="",0,1)</f>
        <v>0</v>
      </c>
      <c r="AH23" s="43" t="str">
        <f t="shared" ref="AH23" si="18">IF(AE23&gt;=18,"A",IF(AE23&gt;=16,"B",IF(AE23&gt;=14,"C",IF(AE23&gt;=12,"D",IF(AE23&gt;=10,"E","F")))))</f>
        <v>D</v>
      </c>
      <c r="AI23" s="42" t="str">
        <f t="shared" ref="AI23" si="19">IF(AD23="","N","R")</f>
        <v>N</v>
      </c>
      <c r="AJ23" s="39">
        <f t="shared" ref="AJ23" si="20">(J23*3+Q23*3+X23*2)/8</f>
        <v>9.9137500000000003</v>
      </c>
      <c r="AK23" s="42">
        <f t="shared" ref="AK23" si="21">IF(AJ23&gt;=10,23,K23+R23+Y23)</f>
        <v>7</v>
      </c>
      <c r="AL23" s="42">
        <f t="shared" ref="AL23" si="22">L23+S23+Z23</f>
        <v>0</v>
      </c>
      <c r="AM23" s="42" t="str">
        <f t="shared" ref="AM23" si="23">IF(AL23=0,"N","R")</f>
        <v>N</v>
      </c>
      <c r="AN23" s="39">
        <f t="shared" ref="AN23" si="24">(AE23*2)/2</f>
        <v>12</v>
      </c>
      <c r="AO23" s="42">
        <f t="shared" ref="AO23" si="25">IF(AN23&gt;=10,7,0)</f>
        <v>7</v>
      </c>
      <c r="AP23" s="42">
        <f t="shared" ref="AP23" si="26">AG23</f>
        <v>0</v>
      </c>
      <c r="AQ23" s="42" t="str">
        <f t="shared" ref="AQ23" si="27">IF(AP23=0,"N","R")</f>
        <v>N</v>
      </c>
      <c r="AR23" s="39">
        <f t="shared" ref="AR23" si="28">(AJ23*8+AN23*2)/10</f>
        <v>10.331</v>
      </c>
      <c r="AS23" s="40">
        <f t="shared" ref="AS23" si="29">AL23+AP23</f>
        <v>0</v>
      </c>
      <c r="AT23" s="40">
        <f>AL23+AP23</f>
        <v>0</v>
      </c>
      <c r="AU23" s="40">
        <f t="shared" ref="AU23" si="30">AK23+AO23</f>
        <v>14</v>
      </c>
      <c r="AV23" s="42">
        <f t="shared" ref="AV23" si="31">IF(AR23&gt;=10,30,AU23)</f>
        <v>30</v>
      </c>
      <c r="AW23" s="42" t="str">
        <f>IF(AT23=0,"N","R")</f>
        <v>N</v>
      </c>
      <c r="AX23" s="44" t="str">
        <f t="shared" ref="AX23" si="32">IF(AR23&gt;=10,"semestre validé","semestre non validé")</f>
        <v>semestre validé</v>
      </c>
      <c r="AZ23" s="102">
        <v>1</v>
      </c>
      <c r="BA23" s="151" t="s">
        <v>210</v>
      </c>
      <c r="BB23" s="38" t="s">
        <v>211</v>
      </c>
      <c r="BC23" s="151" t="s">
        <v>264</v>
      </c>
      <c r="BD23" s="45"/>
      <c r="BE23" s="38"/>
      <c r="BF23" s="41">
        <f t="shared" ref="BF23:BF49" si="33">IF(BD23&gt;=BE23,BD23,BE23)</f>
        <v>0</v>
      </c>
      <c r="BG23" s="42">
        <f t="shared" ref="BG23:BG49" si="34">IF(BF23&gt;=10,4,0)</f>
        <v>0</v>
      </c>
      <c r="BH23" s="42">
        <f t="shared" ref="BH23:BH49" si="35">IF(BE23="",0,1)</f>
        <v>0</v>
      </c>
      <c r="BI23" s="43" t="str">
        <f t="shared" ref="BI23:BI49" si="36">IF(BF23&gt;=18,"A",IF(BF23&gt;=16,"B",IF(BF23&gt;=14,"C",IF(BF23&gt;=12,"D",IF(BF23&gt;=10,"E","F")))))</f>
        <v>F</v>
      </c>
      <c r="BJ23" s="42" t="str">
        <f t="shared" ref="BJ23:BJ49" si="37">IF(BE23="","N","R")</f>
        <v>N</v>
      </c>
      <c r="BK23" s="39">
        <v>14</v>
      </c>
      <c r="BL23" s="40"/>
      <c r="BM23" s="41"/>
      <c r="BN23" s="42">
        <f t="shared" ref="BN23:BN49" si="38">IF(BM23&gt;=10,4,0)</f>
        <v>0</v>
      </c>
      <c r="BO23" s="42">
        <f t="shared" ref="BO23:BO49" si="39">IF(BL23="",0,1)</f>
        <v>0</v>
      </c>
      <c r="BP23" s="43" t="str">
        <f t="shared" ref="BP23:BP49" si="40">IF(BM23&gt;=18,"A",IF(BM23&gt;=16,"B",IF(BM23&gt;=14,"C",IF(BM23&gt;=12,"D",IF(BM23&gt;=10,"E","F")))))</f>
        <v>F</v>
      </c>
      <c r="BQ23" s="42" t="str">
        <f t="shared" ref="BQ23:BQ49" si="41">IF(BL23="","N","R")</f>
        <v>N</v>
      </c>
      <c r="BR23" s="39"/>
      <c r="BS23" s="40"/>
      <c r="BT23" s="41">
        <f t="shared" ref="BT23:BT49" si="42">IF(BR23&gt;=BS23,BR23,BS23)</f>
        <v>0</v>
      </c>
      <c r="BU23" s="42">
        <f t="shared" ref="BU23:BU49" si="43">IF(BT23&gt;=10,7,0)</f>
        <v>0</v>
      </c>
      <c r="BV23" s="42">
        <f t="shared" ref="BV23:BV49" si="44">IF(BS23="",0,1)</f>
        <v>0</v>
      </c>
      <c r="BW23" s="43" t="str">
        <f t="shared" ref="BW23:BW49" si="45">IF(BT23&gt;=18,"A",IF(BT23&gt;=16,"B",IF(BT23&gt;=14,"C",IF(BT23&gt;=12,"D",IF(BT23&gt;=10,"E","F")))))</f>
        <v>F</v>
      </c>
      <c r="BX23" s="42" t="str">
        <f t="shared" ref="BX23:BX49" si="46">IF(BS23="","N","R")</f>
        <v>N</v>
      </c>
      <c r="BY23" s="39"/>
      <c r="BZ23" s="40"/>
      <c r="CA23" s="41">
        <f t="shared" ref="CA23:CA49" si="47">IF(BY23&gt;=BZ23,BY23,BZ23)</f>
        <v>0</v>
      </c>
      <c r="CB23" s="42">
        <f t="shared" ref="CB23:CB49" si="48">IF(CA23&gt;=10,12,0)</f>
        <v>0</v>
      </c>
      <c r="CC23" s="42">
        <f t="shared" ref="CC23:CC49" si="49">IF(BZ23="",0,1)</f>
        <v>0</v>
      </c>
      <c r="CD23" s="43" t="str">
        <f t="shared" ref="CD23:CD49" si="50">IF(CA23&gt;=18,"A",IF(CA23&gt;=16,"B",IF(CA23&gt;=14,"C",IF(CA23&gt;=12,"D",IF(CA23&gt;=10,"E","F")))))</f>
        <v>F</v>
      </c>
      <c r="CE23" s="42" t="str">
        <f t="shared" ref="CE23:CE49" si="51">IF(BZ23="","N","R")</f>
        <v>N</v>
      </c>
      <c r="CF23" s="41">
        <f t="shared" ref="CF23:CF50" si="52">(BF23*1)/1</f>
        <v>0</v>
      </c>
      <c r="CG23" s="42">
        <f t="shared" ref="CG23:CG50" si="53">IF(CF23&gt;=10,4,0)</f>
        <v>0</v>
      </c>
      <c r="CH23" s="42">
        <f t="shared" ref="CH23:CH50" si="54">BH23</f>
        <v>0</v>
      </c>
      <c r="CI23" s="42" t="str">
        <f t="shared" ref="CI23:CI50" si="55">IF(CH23=0,"N","R")</f>
        <v>N</v>
      </c>
      <c r="CJ23" s="41">
        <f t="shared" ref="CJ23:CJ50" si="56">(BM23*2+BT23*2)/4</f>
        <v>0</v>
      </c>
      <c r="CK23" s="42">
        <f t="shared" ref="CK23:CK50" si="57">IF(CJ23&gt;=10,14,BN23+BU23)</f>
        <v>0</v>
      </c>
      <c r="CL23" s="42">
        <f t="shared" ref="CL23:CL50" si="58">BO23+BV23</f>
        <v>0</v>
      </c>
      <c r="CM23" s="42" t="str">
        <f t="shared" ref="CM23:CM50" si="59">IF(CL23=0,"N","R")</f>
        <v>N</v>
      </c>
      <c r="CN23" s="41">
        <f t="shared" ref="CN23:CN50" si="60">(CA23*4)/4</f>
        <v>0</v>
      </c>
      <c r="CO23" s="42">
        <f t="shared" ref="CO23:CO50" si="61">IF(CN23&gt;=10,12,0)</f>
        <v>0</v>
      </c>
      <c r="CP23" s="42">
        <f t="shared" ref="CP23:CP50" si="62">CC23</f>
        <v>0</v>
      </c>
      <c r="CQ23" s="42" t="str">
        <f t="shared" ref="CQ23:CQ50" si="63">IF(CP23=0,"N","R")</f>
        <v>N</v>
      </c>
      <c r="CR23" s="41">
        <f t="shared" ref="CR23:CR50" si="64">(CF23*1+CJ23*4+CN23*4)/9</f>
        <v>0</v>
      </c>
      <c r="CS23" s="42">
        <f>CH23+CL23+CP23</f>
        <v>0</v>
      </c>
      <c r="CT23" s="40">
        <f t="shared" ref="CT23:CT50" si="65">CG23+CK23+CO23</f>
        <v>0</v>
      </c>
      <c r="CU23" s="42">
        <f t="shared" ref="CU23:CU50" si="66">IF(CR23&gt;=10,30,CT23)</f>
        <v>0</v>
      </c>
      <c r="CV23" s="42" t="str">
        <f t="shared" ref="CV23:CV50" si="67">IF(CS23=0,"N","R")</f>
        <v>N</v>
      </c>
      <c r="CW23" s="44" t="str">
        <f t="shared" ref="CW23:CW50" si="68">IF(CR23&gt;=10,"semestre validé","semestre non validé")</f>
        <v>semestre non validé</v>
      </c>
      <c r="CX23" s="46"/>
      <c r="CY23" s="46"/>
      <c r="CZ23" s="46"/>
      <c r="DA23" s="46"/>
      <c r="DB23" s="46"/>
      <c r="DC23" s="102">
        <v>1</v>
      </c>
      <c r="DD23" s="151" t="s">
        <v>210</v>
      </c>
      <c r="DE23" s="38" t="s">
        <v>211</v>
      </c>
      <c r="DF23" s="151" t="s">
        <v>264</v>
      </c>
      <c r="DG23" s="103">
        <f>AR23</f>
        <v>10.331</v>
      </c>
      <c r="DH23" s="104">
        <f>AV23</f>
        <v>30</v>
      </c>
      <c r="DI23" s="105">
        <f>CR23</f>
        <v>0</v>
      </c>
      <c r="DJ23" s="104">
        <f>CU23</f>
        <v>0</v>
      </c>
      <c r="DK23" s="105">
        <f t="shared" ref="DK23:DK49" si="69">(AJ23*8+AN23*2+CJ23*4+CF23*1+CN23*4)/19</f>
        <v>5.4373684210526321</v>
      </c>
      <c r="DL23" s="106">
        <f>IF(DK23&gt;=10,60,DH23+DJ23)</f>
        <v>30</v>
      </c>
      <c r="DM23" s="111" t="str">
        <f>IF(DL23=60,"Admis(e) ","Rattrapage")</f>
        <v>Rattrapage</v>
      </c>
      <c r="DN23" s="107" t="str">
        <f>IF(DK23&gt;=10,"Admis(e)","Ajourné")</f>
        <v>Ajourné</v>
      </c>
      <c r="DO23" s="48">
        <f t="shared" ref="DO23:DO49" si="70">AS23+CS23</f>
        <v>0</v>
      </c>
      <c r="DP23" s="47" t="str">
        <f t="shared" ref="DP23:DP49" si="71">IF(DO23=0,"N","R")</f>
        <v>N</v>
      </c>
    </row>
    <row r="24" spans="1:120" s="35" customFormat="1" ht="30" customHeight="1" thickBot="1">
      <c r="A24" s="102">
        <v>2</v>
      </c>
      <c r="B24" s="152" t="s">
        <v>212</v>
      </c>
      <c r="C24" s="38" t="s">
        <v>213</v>
      </c>
      <c r="D24" s="154" t="s">
        <v>265</v>
      </c>
      <c r="E24" s="157" t="s">
        <v>294</v>
      </c>
      <c r="F24" s="157" t="s">
        <v>295</v>
      </c>
      <c r="G24" s="157" t="s">
        <v>301</v>
      </c>
      <c r="H24" s="39">
        <v>9</v>
      </c>
      <c r="I24" s="40"/>
      <c r="J24" s="41">
        <f t="shared" ref="J24:J50" si="72">IF(H24&gt;=I24,H24,I24)</f>
        <v>9</v>
      </c>
      <c r="K24" s="42">
        <f t="shared" ref="K24:K50" si="73">IF(J24&gt;=10,8,0)</f>
        <v>0</v>
      </c>
      <c r="L24" s="42">
        <f t="shared" ref="L24:L50" si="74">IF(I24="",0,1)</f>
        <v>0</v>
      </c>
      <c r="M24" s="43" t="str">
        <f t="shared" ref="M24:M50" si="75">IF(J24&gt;=18,"A",IF(J24&gt;=16,"B",IF(J24&gt;=14,"C",IF(J24&gt;=12,"D",IF(J24&gt;=10,"E","F")))))</f>
        <v>F</v>
      </c>
      <c r="N24" s="42" t="str">
        <f t="shared" ref="N24:N50" si="76">IF(I24="","N","R")</f>
        <v>N</v>
      </c>
      <c r="O24" s="39">
        <v>12.66</v>
      </c>
      <c r="P24" s="40"/>
      <c r="Q24" s="41">
        <f t="shared" ref="Q24:Q50" si="77">IF(O24&gt;=P24,O24,P24)</f>
        <v>12.66</v>
      </c>
      <c r="R24" s="42">
        <f t="shared" ref="R24:R50" si="78">IF(Q24&gt;=10,8,0)</f>
        <v>8</v>
      </c>
      <c r="S24" s="42">
        <f t="shared" ref="S24:S50" si="79">IF(P24="",0,1)</f>
        <v>0</v>
      </c>
      <c r="T24" s="43" t="str">
        <f t="shared" ref="T24:T50" si="80">IF(Q24&gt;=18,"A",IF(Q24&gt;=16,"B",IF(Q24&gt;=14,"C",IF(Q24&gt;=12,"D",IF(Q24&gt;=10,"E","F")))))</f>
        <v>D</v>
      </c>
      <c r="U24" s="42" t="str">
        <f t="shared" ref="U24:U50" si="81">IF(P24="","N","R")</f>
        <v>N</v>
      </c>
      <c r="V24" s="39">
        <v>13.33</v>
      </c>
      <c r="W24" s="40"/>
      <c r="X24" s="41">
        <f t="shared" ref="X24:X50" si="82">IF(V24&gt;=W24,V24,W24)</f>
        <v>13.33</v>
      </c>
      <c r="Y24" s="42">
        <f t="shared" ref="Y24:Y50" si="83">IF(X24&gt;=10,7,0)</f>
        <v>7</v>
      </c>
      <c r="Z24" s="42">
        <f t="shared" ref="Z24:Z50" si="84">IF(W24="",0,1)</f>
        <v>0</v>
      </c>
      <c r="AA24" s="43" t="str">
        <f t="shared" ref="AA24:AA50" si="85">IF(X24&gt;=18,"A",IF(X24&gt;=16,"B",IF(X24&gt;=14,"C",IF(X24&gt;=12,"D",IF(X24&gt;=10,"E","F")))))</f>
        <v>D</v>
      </c>
      <c r="AB24" s="42" t="str">
        <f t="shared" ref="AB24:AB50" si="86">IF(W24="","N","R")</f>
        <v>N</v>
      </c>
      <c r="AC24" s="39">
        <v>10</v>
      </c>
      <c r="AD24" s="40"/>
      <c r="AE24" s="41">
        <f t="shared" ref="AE24:AE50" si="87">IF(AC24&gt;=AD24,AC24,AD24)</f>
        <v>10</v>
      </c>
      <c r="AF24" s="42">
        <f t="shared" ref="AF24:AF50" si="88">IF(AE24&gt;=10,7,0)</f>
        <v>7</v>
      </c>
      <c r="AG24" s="42">
        <f t="shared" ref="AG24:AG50" si="89">IF(AD24="",0,1)</f>
        <v>0</v>
      </c>
      <c r="AH24" s="43" t="str">
        <f t="shared" ref="AH24:AH50" si="90">IF(AE24&gt;=18,"A",IF(AE24&gt;=16,"B",IF(AE24&gt;=14,"C",IF(AE24&gt;=12,"D",IF(AE24&gt;=10,"E","F")))))</f>
        <v>E</v>
      </c>
      <c r="AI24" s="42" t="str">
        <f t="shared" ref="AI24:AI50" si="91">IF(AD24="","N","R")</f>
        <v>N</v>
      </c>
      <c r="AJ24" s="39">
        <f t="shared" ref="AJ24:AJ50" si="92">(J24*3+Q24*3+X24*2)/8</f>
        <v>11.455</v>
      </c>
      <c r="AK24" s="42">
        <f t="shared" ref="AK24:AK50" si="93">IF(AJ24&gt;=10,23,K24+R24+Y24)</f>
        <v>23</v>
      </c>
      <c r="AL24" s="42">
        <f t="shared" ref="AL24:AL50" si="94">L24+S24+Z24</f>
        <v>0</v>
      </c>
      <c r="AM24" s="42" t="str">
        <f t="shared" ref="AM24:AM50" si="95">IF(AL24=0,"N","R")</f>
        <v>N</v>
      </c>
      <c r="AN24" s="39">
        <f t="shared" ref="AN24:AN50" si="96">(AE24*2)/2</f>
        <v>10</v>
      </c>
      <c r="AO24" s="42">
        <f t="shared" ref="AO24:AO50" si="97">IF(AN24&gt;=10,7,0)</f>
        <v>7</v>
      </c>
      <c r="AP24" s="42">
        <f t="shared" ref="AP24:AP50" si="98">AG24</f>
        <v>0</v>
      </c>
      <c r="AQ24" s="42" t="str">
        <f t="shared" ref="AQ24:AQ50" si="99">IF(AP24=0,"N","R")</f>
        <v>N</v>
      </c>
      <c r="AR24" s="39">
        <f t="shared" ref="AR24:AR50" si="100">(AJ24*8+AN24*2)/10</f>
        <v>11.164</v>
      </c>
      <c r="AS24" s="40">
        <f t="shared" ref="AS24:AS50" si="101">AL24+AP24</f>
        <v>0</v>
      </c>
      <c r="AT24" s="40">
        <f t="shared" ref="AT24:AT50" si="102">AL24+AP24</f>
        <v>0</v>
      </c>
      <c r="AU24" s="40">
        <f t="shared" ref="AU24:AU50" si="103">AK24+AO24</f>
        <v>30</v>
      </c>
      <c r="AV24" s="42">
        <f t="shared" ref="AV24:AV50" si="104">IF(AR24&gt;=10,30,AU24)</f>
        <v>30</v>
      </c>
      <c r="AW24" s="42" t="str">
        <f t="shared" ref="AW24:AW50" si="105">IF(AT24=0,"N","R")</f>
        <v>N</v>
      </c>
      <c r="AX24" s="44" t="str">
        <f t="shared" ref="AX24:AX50" si="106">IF(AR24&gt;=10,"semestre validé","semestre non validé")</f>
        <v>semestre validé</v>
      </c>
      <c r="AZ24" s="102">
        <v>2</v>
      </c>
      <c r="BA24" s="152" t="s">
        <v>212</v>
      </c>
      <c r="BB24" s="38" t="s">
        <v>213</v>
      </c>
      <c r="BC24" s="152" t="s">
        <v>265</v>
      </c>
      <c r="BD24" s="45"/>
      <c r="BE24" s="38"/>
      <c r="BF24" s="41">
        <f t="shared" si="33"/>
        <v>0</v>
      </c>
      <c r="BG24" s="42">
        <f t="shared" si="34"/>
        <v>0</v>
      </c>
      <c r="BH24" s="42">
        <f t="shared" si="35"/>
        <v>0</v>
      </c>
      <c r="BI24" s="43" t="str">
        <f t="shared" si="36"/>
        <v>F</v>
      </c>
      <c r="BJ24" s="42" t="str">
        <f t="shared" si="37"/>
        <v>N</v>
      </c>
      <c r="BK24" s="39">
        <v>13</v>
      </c>
      <c r="BL24" s="40"/>
      <c r="BM24" s="41"/>
      <c r="BN24" s="42">
        <f t="shared" si="38"/>
        <v>0</v>
      </c>
      <c r="BO24" s="42">
        <f t="shared" si="39"/>
        <v>0</v>
      </c>
      <c r="BP24" s="43" t="str">
        <f t="shared" si="40"/>
        <v>F</v>
      </c>
      <c r="BQ24" s="42" t="str">
        <f t="shared" si="41"/>
        <v>N</v>
      </c>
      <c r="BR24" s="39"/>
      <c r="BS24" s="40"/>
      <c r="BT24" s="41">
        <f t="shared" si="42"/>
        <v>0</v>
      </c>
      <c r="BU24" s="42">
        <f t="shared" si="43"/>
        <v>0</v>
      </c>
      <c r="BV24" s="42">
        <f t="shared" si="44"/>
        <v>0</v>
      </c>
      <c r="BW24" s="43" t="str">
        <f t="shared" si="45"/>
        <v>F</v>
      </c>
      <c r="BX24" s="42" t="str">
        <f t="shared" si="46"/>
        <v>N</v>
      </c>
      <c r="BY24" s="39"/>
      <c r="BZ24" s="40"/>
      <c r="CA24" s="41">
        <f t="shared" si="47"/>
        <v>0</v>
      </c>
      <c r="CB24" s="42">
        <f t="shared" si="48"/>
        <v>0</v>
      </c>
      <c r="CC24" s="42">
        <f t="shared" si="49"/>
        <v>0</v>
      </c>
      <c r="CD24" s="43" t="str">
        <f t="shared" si="50"/>
        <v>F</v>
      </c>
      <c r="CE24" s="42" t="str">
        <f t="shared" si="51"/>
        <v>N</v>
      </c>
      <c r="CF24" s="41">
        <f t="shared" si="52"/>
        <v>0</v>
      </c>
      <c r="CG24" s="42">
        <f t="shared" si="53"/>
        <v>0</v>
      </c>
      <c r="CH24" s="42">
        <f t="shared" si="54"/>
        <v>0</v>
      </c>
      <c r="CI24" s="42" t="str">
        <f t="shared" si="55"/>
        <v>N</v>
      </c>
      <c r="CJ24" s="41">
        <f t="shared" si="56"/>
        <v>0</v>
      </c>
      <c r="CK24" s="42">
        <f t="shared" si="57"/>
        <v>0</v>
      </c>
      <c r="CL24" s="42">
        <f t="shared" si="58"/>
        <v>0</v>
      </c>
      <c r="CM24" s="42" t="str">
        <f t="shared" si="59"/>
        <v>N</v>
      </c>
      <c r="CN24" s="41">
        <f t="shared" si="60"/>
        <v>0</v>
      </c>
      <c r="CO24" s="42">
        <f t="shared" si="61"/>
        <v>0</v>
      </c>
      <c r="CP24" s="42">
        <f t="shared" si="62"/>
        <v>0</v>
      </c>
      <c r="CQ24" s="42" t="str">
        <f t="shared" si="63"/>
        <v>N</v>
      </c>
      <c r="CR24" s="41">
        <f t="shared" si="64"/>
        <v>0</v>
      </c>
      <c r="CS24" s="42">
        <f t="shared" ref="CS24:CS50" si="107">CH24+CL24+CP24</f>
        <v>0</v>
      </c>
      <c r="CT24" s="40">
        <f t="shared" si="65"/>
        <v>0</v>
      </c>
      <c r="CU24" s="42">
        <f t="shared" si="66"/>
        <v>0</v>
      </c>
      <c r="CV24" s="42" t="str">
        <f t="shared" si="67"/>
        <v>N</v>
      </c>
      <c r="CW24" s="44" t="str">
        <f t="shared" si="68"/>
        <v>semestre non validé</v>
      </c>
      <c r="CX24" s="46"/>
      <c r="CY24" s="46"/>
      <c r="CZ24" s="46"/>
      <c r="DA24" s="46"/>
      <c r="DB24" s="46"/>
      <c r="DC24" s="102">
        <v>2</v>
      </c>
      <c r="DD24" s="152" t="s">
        <v>212</v>
      </c>
      <c r="DE24" s="38" t="s">
        <v>213</v>
      </c>
      <c r="DF24" s="152" t="s">
        <v>265</v>
      </c>
      <c r="DG24" s="103">
        <f t="shared" ref="DG24:DG49" si="108">AR24</f>
        <v>11.164</v>
      </c>
      <c r="DH24" s="104">
        <f t="shared" ref="DH24:DH49" si="109">AV24</f>
        <v>30</v>
      </c>
      <c r="DI24" s="105">
        <f t="shared" ref="DI24:DI49" si="110">CR24</f>
        <v>0</v>
      </c>
      <c r="DJ24" s="104">
        <f t="shared" ref="DJ24:DJ49" si="111">CU24</f>
        <v>0</v>
      </c>
      <c r="DK24" s="105">
        <f t="shared" si="69"/>
        <v>5.8757894736842102</v>
      </c>
      <c r="DL24" s="106">
        <f t="shared" ref="DL24:DL49" si="112">IF(DK24&gt;=10,60,DH24+DJ24)</f>
        <v>30</v>
      </c>
      <c r="DM24" s="111" t="str">
        <f t="shared" ref="DM24:DM49" si="113">IF(DL24=60,"Admis(e) ","Rattrapage")</f>
        <v>Rattrapage</v>
      </c>
      <c r="DN24" s="107" t="str">
        <f t="shared" ref="DN24:DN49" si="114">IF(DK24&gt;=10,"Admis(e)","Ajourné")</f>
        <v>Ajourné</v>
      </c>
      <c r="DO24" s="48">
        <f t="shared" si="70"/>
        <v>0</v>
      </c>
      <c r="DP24" s="47" t="str">
        <f t="shared" si="71"/>
        <v>N</v>
      </c>
    </row>
    <row r="25" spans="1:120" s="35" customFormat="1" ht="30" customHeight="1" thickBot="1">
      <c r="A25" s="102">
        <v>3</v>
      </c>
      <c r="B25" s="152" t="s">
        <v>214</v>
      </c>
      <c r="C25" s="38" t="s">
        <v>215</v>
      </c>
      <c r="D25" s="154" t="s">
        <v>266</v>
      </c>
      <c r="E25" s="157" t="s">
        <v>296</v>
      </c>
      <c r="F25" s="157" t="s">
        <v>293</v>
      </c>
      <c r="G25" s="157" t="s">
        <v>301</v>
      </c>
      <c r="H25" s="39"/>
      <c r="I25" s="40"/>
      <c r="J25" s="41">
        <f t="shared" si="72"/>
        <v>0</v>
      </c>
      <c r="K25" s="42">
        <f t="shared" si="73"/>
        <v>0</v>
      </c>
      <c r="L25" s="42">
        <f t="shared" si="74"/>
        <v>0</v>
      </c>
      <c r="M25" s="43" t="str">
        <f t="shared" si="75"/>
        <v>F</v>
      </c>
      <c r="N25" s="42" t="str">
        <f t="shared" si="76"/>
        <v>N</v>
      </c>
      <c r="O25" s="39">
        <v>10.58</v>
      </c>
      <c r="P25" s="40"/>
      <c r="Q25" s="41">
        <f t="shared" si="77"/>
        <v>10.58</v>
      </c>
      <c r="R25" s="42">
        <f t="shared" si="78"/>
        <v>8</v>
      </c>
      <c r="S25" s="42">
        <f t="shared" si="79"/>
        <v>0</v>
      </c>
      <c r="T25" s="43" t="str">
        <f t="shared" si="80"/>
        <v>E</v>
      </c>
      <c r="U25" s="42" t="str">
        <f t="shared" si="81"/>
        <v>N</v>
      </c>
      <c r="V25" s="39"/>
      <c r="W25" s="40"/>
      <c r="X25" s="41">
        <f t="shared" si="82"/>
        <v>0</v>
      </c>
      <c r="Y25" s="42">
        <f t="shared" si="83"/>
        <v>0</v>
      </c>
      <c r="Z25" s="42">
        <f t="shared" si="84"/>
        <v>0</v>
      </c>
      <c r="AA25" s="43" t="str">
        <f t="shared" si="85"/>
        <v>F</v>
      </c>
      <c r="AB25" s="42" t="str">
        <f t="shared" si="86"/>
        <v>N</v>
      </c>
      <c r="AC25" s="39">
        <v>5</v>
      </c>
      <c r="AD25" s="40"/>
      <c r="AE25" s="41">
        <f t="shared" si="87"/>
        <v>5</v>
      </c>
      <c r="AF25" s="42">
        <f t="shared" si="88"/>
        <v>0</v>
      </c>
      <c r="AG25" s="42">
        <f t="shared" si="89"/>
        <v>0</v>
      </c>
      <c r="AH25" s="43" t="str">
        <f t="shared" si="90"/>
        <v>F</v>
      </c>
      <c r="AI25" s="42" t="str">
        <f t="shared" si="91"/>
        <v>N</v>
      </c>
      <c r="AJ25" s="39">
        <f t="shared" si="92"/>
        <v>3.9675000000000002</v>
      </c>
      <c r="AK25" s="42">
        <f t="shared" si="93"/>
        <v>8</v>
      </c>
      <c r="AL25" s="42">
        <f t="shared" si="94"/>
        <v>0</v>
      </c>
      <c r="AM25" s="42" t="str">
        <f t="shared" si="95"/>
        <v>N</v>
      </c>
      <c r="AN25" s="39">
        <f t="shared" si="96"/>
        <v>5</v>
      </c>
      <c r="AO25" s="42">
        <f t="shared" si="97"/>
        <v>0</v>
      </c>
      <c r="AP25" s="42">
        <f t="shared" si="98"/>
        <v>0</v>
      </c>
      <c r="AQ25" s="42" t="str">
        <f t="shared" si="99"/>
        <v>N</v>
      </c>
      <c r="AR25" s="39">
        <f t="shared" si="100"/>
        <v>4.1740000000000004</v>
      </c>
      <c r="AS25" s="40">
        <f t="shared" si="101"/>
        <v>0</v>
      </c>
      <c r="AT25" s="40">
        <f t="shared" si="102"/>
        <v>0</v>
      </c>
      <c r="AU25" s="40">
        <f t="shared" si="103"/>
        <v>8</v>
      </c>
      <c r="AV25" s="42">
        <f t="shared" si="104"/>
        <v>8</v>
      </c>
      <c r="AW25" s="42" t="str">
        <f t="shared" si="105"/>
        <v>N</v>
      </c>
      <c r="AX25" s="44" t="str">
        <f t="shared" si="106"/>
        <v>semestre non validé</v>
      </c>
      <c r="AZ25" s="102">
        <v>3</v>
      </c>
      <c r="BA25" s="152" t="s">
        <v>214</v>
      </c>
      <c r="BB25" s="38" t="s">
        <v>215</v>
      </c>
      <c r="BC25" s="152" t="s">
        <v>266</v>
      </c>
      <c r="BD25" s="45"/>
      <c r="BE25" s="38"/>
      <c r="BF25" s="41">
        <f t="shared" si="33"/>
        <v>0</v>
      </c>
      <c r="BG25" s="42">
        <f t="shared" si="34"/>
        <v>0</v>
      </c>
      <c r="BH25" s="42">
        <f t="shared" si="35"/>
        <v>0</v>
      </c>
      <c r="BI25" s="43" t="str">
        <f t="shared" si="36"/>
        <v>F</v>
      </c>
      <c r="BJ25" s="42" t="str">
        <f t="shared" si="37"/>
        <v>N</v>
      </c>
      <c r="BK25" s="39">
        <v>14.5</v>
      </c>
      <c r="BL25" s="40"/>
      <c r="BM25" s="41"/>
      <c r="BN25" s="42">
        <f t="shared" si="38"/>
        <v>0</v>
      </c>
      <c r="BO25" s="42">
        <f t="shared" si="39"/>
        <v>0</v>
      </c>
      <c r="BP25" s="43" t="str">
        <f t="shared" si="40"/>
        <v>F</v>
      </c>
      <c r="BQ25" s="42" t="str">
        <f t="shared" si="41"/>
        <v>N</v>
      </c>
      <c r="BR25" s="39"/>
      <c r="BS25" s="40"/>
      <c r="BT25" s="41">
        <f t="shared" si="42"/>
        <v>0</v>
      </c>
      <c r="BU25" s="42">
        <f t="shared" si="43"/>
        <v>0</v>
      </c>
      <c r="BV25" s="42">
        <f t="shared" si="44"/>
        <v>0</v>
      </c>
      <c r="BW25" s="43" t="str">
        <f t="shared" si="45"/>
        <v>F</v>
      </c>
      <c r="BX25" s="42" t="str">
        <f t="shared" si="46"/>
        <v>N</v>
      </c>
      <c r="BY25" s="39"/>
      <c r="BZ25" s="40"/>
      <c r="CA25" s="41">
        <f t="shared" si="47"/>
        <v>0</v>
      </c>
      <c r="CB25" s="42">
        <f t="shared" si="48"/>
        <v>0</v>
      </c>
      <c r="CC25" s="42">
        <f t="shared" si="49"/>
        <v>0</v>
      </c>
      <c r="CD25" s="43" t="str">
        <f t="shared" si="50"/>
        <v>F</v>
      </c>
      <c r="CE25" s="42" t="str">
        <f t="shared" si="51"/>
        <v>N</v>
      </c>
      <c r="CF25" s="41">
        <f t="shared" si="52"/>
        <v>0</v>
      </c>
      <c r="CG25" s="42">
        <f t="shared" si="53"/>
        <v>0</v>
      </c>
      <c r="CH25" s="42">
        <f t="shared" si="54"/>
        <v>0</v>
      </c>
      <c r="CI25" s="42" t="str">
        <f t="shared" si="55"/>
        <v>N</v>
      </c>
      <c r="CJ25" s="41">
        <f t="shared" si="56"/>
        <v>0</v>
      </c>
      <c r="CK25" s="42">
        <f t="shared" si="57"/>
        <v>0</v>
      </c>
      <c r="CL25" s="42">
        <f t="shared" si="58"/>
        <v>0</v>
      </c>
      <c r="CM25" s="42" t="str">
        <f t="shared" si="59"/>
        <v>N</v>
      </c>
      <c r="CN25" s="41">
        <f t="shared" si="60"/>
        <v>0</v>
      </c>
      <c r="CO25" s="42">
        <f t="shared" si="61"/>
        <v>0</v>
      </c>
      <c r="CP25" s="42">
        <f t="shared" si="62"/>
        <v>0</v>
      </c>
      <c r="CQ25" s="42" t="str">
        <f t="shared" si="63"/>
        <v>N</v>
      </c>
      <c r="CR25" s="41">
        <f t="shared" si="64"/>
        <v>0</v>
      </c>
      <c r="CS25" s="42">
        <f t="shared" si="107"/>
        <v>0</v>
      </c>
      <c r="CT25" s="40">
        <f t="shared" si="65"/>
        <v>0</v>
      </c>
      <c r="CU25" s="42">
        <f t="shared" si="66"/>
        <v>0</v>
      </c>
      <c r="CV25" s="42" t="str">
        <f t="shared" si="67"/>
        <v>N</v>
      </c>
      <c r="CW25" s="44" t="str">
        <f t="shared" si="68"/>
        <v>semestre non validé</v>
      </c>
      <c r="CX25" s="46"/>
      <c r="CY25" s="46"/>
      <c r="CZ25" s="46"/>
      <c r="DA25" s="46"/>
      <c r="DB25" s="46"/>
      <c r="DC25" s="102">
        <v>3</v>
      </c>
      <c r="DD25" s="152" t="s">
        <v>214</v>
      </c>
      <c r="DE25" s="38" t="s">
        <v>215</v>
      </c>
      <c r="DF25" s="152" t="s">
        <v>266</v>
      </c>
      <c r="DG25" s="103">
        <f t="shared" si="108"/>
        <v>4.1740000000000004</v>
      </c>
      <c r="DH25" s="104">
        <f t="shared" si="109"/>
        <v>8</v>
      </c>
      <c r="DI25" s="105">
        <f t="shared" si="110"/>
        <v>0</v>
      </c>
      <c r="DJ25" s="104">
        <f t="shared" si="111"/>
        <v>0</v>
      </c>
      <c r="DK25" s="105">
        <f t="shared" si="69"/>
        <v>2.1968421052631579</v>
      </c>
      <c r="DL25" s="106">
        <f t="shared" si="112"/>
        <v>8</v>
      </c>
      <c r="DM25" s="111" t="str">
        <f t="shared" si="113"/>
        <v>Rattrapage</v>
      </c>
      <c r="DN25" s="107" t="str">
        <f t="shared" si="114"/>
        <v>Ajourné</v>
      </c>
      <c r="DO25" s="48">
        <f t="shared" si="70"/>
        <v>0</v>
      </c>
      <c r="DP25" s="47" t="str">
        <f t="shared" si="71"/>
        <v>N</v>
      </c>
    </row>
    <row r="26" spans="1:120" s="35" customFormat="1" ht="30" customHeight="1" thickBot="1">
      <c r="A26" s="102">
        <v>4</v>
      </c>
      <c r="B26" s="152" t="s">
        <v>216</v>
      </c>
      <c r="C26" s="38" t="s">
        <v>217</v>
      </c>
      <c r="D26" s="154" t="s">
        <v>267</v>
      </c>
      <c r="E26" s="157" t="s">
        <v>297</v>
      </c>
      <c r="F26" s="157" t="s">
        <v>295</v>
      </c>
      <c r="G26" s="157" t="s">
        <v>339</v>
      </c>
      <c r="H26" s="39">
        <v>8</v>
      </c>
      <c r="I26" s="40"/>
      <c r="J26" s="41">
        <f t="shared" si="72"/>
        <v>8</v>
      </c>
      <c r="K26" s="42">
        <f t="shared" si="73"/>
        <v>0</v>
      </c>
      <c r="L26" s="42">
        <f t="shared" si="74"/>
        <v>0</v>
      </c>
      <c r="M26" s="43" t="str">
        <f t="shared" si="75"/>
        <v>F</v>
      </c>
      <c r="N26" s="42" t="str">
        <f t="shared" si="76"/>
        <v>N</v>
      </c>
      <c r="O26" s="39">
        <v>12.33</v>
      </c>
      <c r="P26" s="40"/>
      <c r="Q26" s="41">
        <f t="shared" si="77"/>
        <v>12.33</v>
      </c>
      <c r="R26" s="42">
        <f t="shared" si="78"/>
        <v>8</v>
      </c>
      <c r="S26" s="42">
        <f t="shared" si="79"/>
        <v>0</v>
      </c>
      <c r="T26" s="43" t="str">
        <f t="shared" si="80"/>
        <v>D</v>
      </c>
      <c r="U26" s="42" t="str">
        <f t="shared" si="81"/>
        <v>N</v>
      </c>
      <c r="V26" s="39">
        <v>12.66</v>
      </c>
      <c r="W26" s="40"/>
      <c r="X26" s="41">
        <f t="shared" si="82"/>
        <v>12.66</v>
      </c>
      <c r="Y26" s="42">
        <f t="shared" si="83"/>
        <v>7</v>
      </c>
      <c r="Z26" s="42">
        <f t="shared" si="84"/>
        <v>0</v>
      </c>
      <c r="AA26" s="43" t="str">
        <f t="shared" si="85"/>
        <v>D</v>
      </c>
      <c r="AB26" s="42" t="str">
        <f t="shared" si="86"/>
        <v>N</v>
      </c>
      <c r="AC26" s="39">
        <v>8</v>
      </c>
      <c r="AD26" s="40"/>
      <c r="AE26" s="41">
        <f t="shared" si="87"/>
        <v>8</v>
      </c>
      <c r="AF26" s="42">
        <f t="shared" si="88"/>
        <v>0</v>
      </c>
      <c r="AG26" s="42">
        <f t="shared" si="89"/>
        <v>0</v>
      </c>
      <c r="AH26" s="43" t="str">
        <f t="shared" si="90"/>
        <v>F</v>
      </c>
      <c r="AI26" s="42" t="str">
        <f t="shared" si="91"/>
        <v>N</v>
      </c>
      <c r="AJ26" s="39">
        <f t="shared" si="92"/>
        <v>10.78875</v>
      </c>
      <c r="AK26" s="42">
        <f t="shared" si="93"/>
        <v>23</v>
      </c>
      <c r="AL26" s="42">
        <f t="shared" si="94"/>
        <v>0</v>
      </c>
      <c r="AM26" s="42" t="str">
        <f t="shared" si="95"/>
        <v>N</v>
      </c>
      <c r="AN26" s="39">
        <f t="shared" si="96"/>
        <v>8</v>
      </c>
      <c r="AO26" s="42">
        <f t="shared" si="97"/>
        <v>0</v>
      </c>
      <c r="AP26" s="42">
        <f t="shared" si="98"/>
        <v>0</v>
      </c>
      <c r="AQ26" s="42" t="str">
        <f t="shared" si="99"/>
        <v>N</v>
      </c>
      <c r="AR26" s="39">
        <f t="shared" si="100"/>
        <v>10.231</v>
      </c>
      <c r="AS26" s="40">
        <f t="shared" si="101"/>
        <v>0</v>
      </c>
      <c r="AT26" s="40">
        <f t="shared" si="102"/>
        <v>0</v>
      </c>
      <c r="AU26" s="40">
        <f t="shared" si="103"/>
        <v>23</v>
      </c>
      <c r="AV26" s="42">
        <f t="shared" si="104"/>
        <v>30</v>
      </c>
      <c r="AW26" s="42" t="str">
        <f t="shared" si="105"/>
        <v>N</v>
      </c>
      <c r="AX26" s="44" t="str">
        <f t="shared" si="106"/>
        <v>semestre validé</v>
      </c>
      <c r="AZ26" s="102">
        <v>4</v>
      </c>
      <c r="BA26" s="152" t="s">
        <v>216</v>
      </c>
      <c r="BB26" s="38" t="s">
        <v>217</v>
      </c>
      <c r="BC26" s="152" t="s">
        <v>267</v>
      </c>
      <c r="BD26" s="45"/>
      <c r="BE26" s="38"/>
      <c r="BF26" s="41">
        <f t="shared" si="33"/>
        <v>0</v>
      </c>
      <c r="BG26" s="42">
        <f t="shared" si="34"/>
        <v>0</v>
      </c>
      <c r="BH26" s="42">
        <f t="shared" si="35"/>
        <v>0</v>
      </c>
      <c r="BI26" s="43" t="str">
        <f t="shared" si="36"/>
        <v>F</v>
      </c>
      <c r="BJ26" s="42" t="str">
        <f t="shared" si="37"/>
        <v>N</v>
      </c>
      <c r="BK26" s="39">
        <v>13</v>
      </c>
      <c r="BL26" s="40"/>
      <c r="BM26" s="41"/>
      <c r="BN26" s="42">
        <f t="shared" si="38"/>
        <v>0</v>
      </c>
      <c r="BO26" s="42">
        <f t="shared" si="39"/>
        <v>0</v>
      </c>
      <c r="BP26" s="43" t="str">
        <f t="shared" si="40"/>
        <v>F</v>
      </c>
      <c r="BQ26" s="42" t="str">
        <f t="shared" si="41"/>
        <v>N</v>
      </c>
      <c r="BR26" s="39"/>
      <c r="BS26" s="40"/>
      <c r="BT26" s="41">
        <f t="shared" si="42"/>
        <v>0</v>
      </c>
      <c r="BU26" s="42">
        <f t="shared" si="43"/>
        <v>0</v>
      </c>
      <c r="BV26" s="42">
        <f t="shared" si="44"/>
        <v>0</v>
      </c>
      <c r="BW26" s="43" t="str">
        <f t="shared" si="45"/>
        <v>F</v>
      </c>
      <c r="BX26" s="42" t="str">
        <f t="shared" si="46"/>
        <v>N</v>
      </c>
      <c r="BY26" s="39"/>
      <c r="BZ26" s="40"/>
      <c r="CA26" s="41">
        <f t="shared" si="47"/>
        <v>0</v>
      </c>
      <c r="CB26" s="42">
        <f t="shared" si="48"/>
        <v>0</v>
      </c>
      <c r="CC26" s="42">
        <f t="shared" si="49"/>
        <v>0</v>
      </c>
      <c r="CD26" s="43" t="str">
        <f t="shared" si="50"/>
        <v>F</v>
      </c>
      <c r="CE26" s="42" t="str">
        <f t="shared" si="51"/>
        <v>N</v>
      </c>
      <c r="CF26" s="41">
        <f t="shared" si="52"/>
        <v>0</v>
      </c>
      <c r="CG26" s="42">
        <f t="shared" si="53"/>
        <v>0</v>
      </c>
      <c r="CH26" s="42">
        <f t="shared" si="54"/>
        <v>0</v>
      </c>
      <c r="CI26" s="42" t="str">
        <f t="shared" si="55"/>
        <v>N</v>
      </c>
      <c r="CJ26" s="41">
        <f t="shared" si="56"/>
        <v>0</v>
      </c>
      <c r="CK26" s="42">
        <f t="shared" si="57"/>
        <v>0</v>
      </c>
      <c r="CL26" s="42">
        <f t="shared" si="58"/>
        <v>0</v>
      </c>
      <c r="CM26" s="42" t="str">
        <f t="shared" si="59"/>
        <v>N</v>
      </c>
      <c r="CN26" s="41">
        <f t="shared" si="60"/>
        <v>0</v>
      </c>
      <c r="CO26" s="42">
        <f t="shared" si="61"/>
        <v>0</v>
      </c>
      <c r="CP26" s="42">
        <f t="shared" si="62"/>
        <v>0</v>
      </c>
      <c r="CQ26" s="42" t="str">
        <f t="shared" si="63"/>
        <v>N</v>
      </c>
      <c r="CR26" s="41">
        <f t="shared" si="64"/>
        <v>0</v>
      </c>
      <c r="CS26" s="42">
        <f t="shared" si="107"/>
        <v>0</v>
      </c>
      <c r="CT26" s="40">
        <f t="shared" si="65"/>
        <v>0</v>
      </c>
      <c r="CU26" s="42">
        <f t="shared" si="66"/>
        <v>0</v>
      </c>
      <c r="CV26" s="42" t="str">
        <f t="shared" si="67"/>
        <v>N</v>
      </c>
      <c r="CW26" s="44" t="str">
        <f t="shared" si="68"/>
        <v>semestre non validé</v>
      </c>
      <c r="CX26" s="46"/>
      <c r="CY26" s="46"/>
      <c r="CZ26" s="46"/>
      <c r="DA26" s="46"/>
      <c r="DB26" s="46"/>
      <c r="DC26" s="102">
        <v>4</v>
      </c>
      <c r="DD26" s="152" t="s">
        <v>216</v>
      </c>
      <c r="DE26" s="38" t="s">
        <v>217</v>
      </c>
      <c r="DF26" s="152" t="s">
        <v>267</v>
      </c>
      <c r="DG26" s="103">
        <f t="shared" si="108"/>
        <v>10.231</v>
      </c>
      <c r="DH26" s="104">
        <f t="shared" si="109"/>
        <v>30</v>
      </c>
      <c r="DI26" s="105">
        <f t="shared" si="110"/>
        <v>0</v>
      </c>
      <c r="DJ26" s="104">
        <f t="shared" si="111"/>
        <v>0</v>
      </c>
      <c r="DK26" s="105">
        <f t="shared" si="69"/>
        <v>5.384736842105263</v>
      </c>
      <c r="DL26" s="106">
        <f t="shared" si="112"/>
        <v>30</v>
      </c>
      <c r="DM26" s="111" t="str">
        <f t="shared" si="113"/>
        <v>Rattrapage</v>
      </c>
      <c r="DN26" s="107" t="str">
        <f t="shared" si="114"/>
        <v>Ajourné</v>
      </c>
      <c r="DO26" s="48">
        <f t="shared" si="70"/>
        <v>0</v>
      </c>
      <c r="DP26" s="47" t="str">
        <f t="shared" si="71"/>
        <v>N</v>
      </c>
    </row>
    <row r="27" spans="1:120" s="35" customFormat="1" ht="30" customHeight="1" thickBot="1">
      <c r="A27" s="102">
        <v>5</v>
      </c>
      <c r="B27" s="152" t="s">
        <v>218</v>
      </c>
      <c r="C27" s="38" t="s">
        <v>219</v>
      </c>
      <c r="D27" s="154" t="s">
        <v>268</v>
      </c>
      <c r="E27" s="157" t="s">
        <v>298</v>
      </c>
      <c r="F27" s="157" t="s">
        <v>299</v>
      </c>
      <c r="G27" s="157" t="s">
        <v>301</v>
      </c>
      <c r="H27" s="39">
        <v>9.5</v>
      </c>
      <c r="I27" s="40"/>
      <c r="J27" s="41">
        <f t="shared" si="72"/>
        <v>9.5</v>
      </c>
      <c r="K27" s="42">
        <f t="shared" si="73"/>
        <v>0</v>
      </c>
      <c r="L27" s="42">
        <f t="shared" si="74"/>
        <v>0</v>
      </c>
      <c r="M27" s="43" t="str">
        <f t="shared" si="75"/>
        <v>F</v>
      </c>
      <c r="N27" s="42" t="str">
        <f t="shared" si="76"/>
        <v>N</v>
      </c>
      <c r="O27" s="39">
        <v>11.08</v>
      </c>
      <c r="P27" s="40"/>
      <c r="Q27" s="41">
        <f t="shared" si="77"/>
        <v>11.08</v>
      </c>
      <c r="R27" s="42">
        <f t="shared" si="78"/>
        <v>8</v>
      </c>
      <c r="S27" s="42">
        <f t="shared" si="79"/>
        <v>0</v>
      </c>
      <c r="T27" s="43" t="str">
        <f t="shared" si="80"/>
        <v>E</v>
      </c>
      <c r="U27" s="42" t="str">
        <f t="shared" si="81"/>
        <v>N</v>
      </c>
      <c r="V27" s="39">
        <v>12.83</v>
      </c>
      <c r="W27" s="40"/>
      <c r="X27" s="41">
        <f t="shared" si="82"/>
        <v>12.83</v>
      </c>
      <c r="Y27" s="42">
        <f t="shared" si="83"/>
        <v>7</v>
      </c>
      <c r="Z27" s="42">
        <f t="shared" si="84"/>
        <v>0</v>
      </c>
      <c r="AA27" s="43" t="str">
        <f t="shared" si="85"/>
        <v>D</v>
      </c>
      <c r="AB27" s="42" t="str">
        <f t="shared" si="86"/>
        <v>N</v>
      </c>
      <c r="AC27" s="39">
        <v>13.83</v>
      </c>
      <c r="AD27" s="40"/>
      <c r="AE27" s="41">
        <f t="shared" si="87"/>
        <v>13.83</v>
      </c>
      <c r="AF27" s="42">
        <f t="shared" si="88"/>
        <v>7</v>
      </c>
      <c r="AG27" s="42">
        <f t="shared" si="89"/>
        <v>0</v>
      </c>
      <c r="AH27" s="43" t="str">
        <f t="shared" si="90"/>
        <v>D</v>
      </c>
      <c r="AI27" s="42" t="str">
        <f t="shared" si="91"/>
        <v>N</v>
      </c>
      <c r="AJ27" s="39">
        <f t="shared" si="92"/>
        <v>10.925000000000001</v>
      </c>
      <c r="AK27" s="42">
        <f t="shared" si="93"/>
        <v>23</v>
      </c>
      <c r="AL27" s="42">
        <f t="shared" si="94"/>
        <v>0</v>
      </c>
      <c r="AM27" s="42" t="str">
        <f t="shared" si="95"/>
        <v>N</v>
      </c>
      <c r="AN27" s="39">
        <f t="shared" si="96"/>
        <v>13.83</v>
      </c>
      <c r="AO27" s="42">
        <f t="shared" si="97"/>
        <v>7</v>
      </c>
      <c r="AP27" s="42">
        <f t="shared" si="98"/>
        <v>0</v>
      </c>
      <c r="AQ27" s="42" t="str">
        <f t="shared" si="99"/>
        <v>N</v>
      </c>
      <c r="AR27" s="39">
        <f t="shared" si="100"/>
        <v>11.506</v>
      </c>
      <c r="AS27" s="40">
        <f t="shared" si="101"/>
        <v>0</v>
      </c>
      <c r="AT27" s="40">
        <f t="shared" si="102"/>
        <v>0</v>
      </c>
      <c r="AU27" s="40">
        <f t="shared" si="103"/>
        <v>30</v>
      </c>
      <c r="AV27" s="42">
        <f t="shared" si="104"/>
        <v>30</v>
      </c>
      <c r="AW27" s="42" t="str">
        <f t="shared" si="105"/>
        <v>N</v>
      </c>
      <c r="AX27" s="44" t="str">
        <f t="shared" si="106"/>
        <v>semestre validé</v>
      </c>
      <c r="AZ27" s="102">
        <v>5</v>
      </c>
      <c r="BA27" s="152" t="s">
        <v>218</v>
      </c>
      <c r="BB27" s="38" t="s">
        <v>219</v>
      </c>
      <c r="BC27" s="152" t="s">
        <v>268</v>
      </c>
      <c r="BD27" s="45"/>
      <c r="BE27" s="38"/>
      <c r="BF27" s="41">
        <f t="shared" si="33"/>
        <v>0</v>
      </c>
      <c r="BG27" s="42">
        <f t="shared" si="34"/>
        <v>0</v>
      </c>
      <c r="BH27" s="42">
        <f t="shared" si="35"/>
        <v>0</v>
      </c>
      <c r="BI27" s="43" t="str">
        <f t="shared" si="36"/>
        <v>F</v>
      </c>
      <c r="BJ27" s="42" t="str">
        <f t="shared" si="37"/>
        <v>N</v>
      </c>
      <c r="BK27" s="39">
        <v>13.5</v>
      </c>
      <c r="BL27" s="40"/>
      <c r="BM27" s="41"/>
      <c r="BN27" s="42">
        <f t="shared" si="38"/>
        <v>0</v>
      </c>
      <c r="BO27" s="42">
        <f t="shared" si="39"/>
        <v>0</v>
      </c>
      <c r="BP27" s="43" t="str">
        <f t="shared" si="40"/>
        <v>F</v>
      </c>
      <c r="BQ27" s="42" t="str">
        <f t="shared" si="41"/>
        <v>N</v>
      </c>
      <c r="BR27" s="39"/>
      <c r="BS27" s="40"/>
      <c r="BT27" s="41">
        <f t="shared" si="42"/>
        <v>0</v>
      </c>
      <c r="BU27" s="42">
        <f t="shared" si="43"/>
        <v>0</v>
      </c>
      <c r="BV27" s="42">
        <f t="shared" si="44"/>
        <v>0</v>
      </c>
      <c r="BW27" s="43" t="str">
        <f t="shared" si="45"/>
        <v>F</v>
      </c>
      <c r="BX27" s="42" t="str">
        <f t="shared" si="46"/>
        <v>N</v>
      </c>
      <c r="BY27" s="39"/>
      <c r="BZ27" s="40"/>
      <c r="CA27" s="41">
        <f t="shared" si="47"/>
        <v>0</v>
      </c>
      <c r="CB27" s="42">
        <f t="shared" si="48"/>
        <v>0</v>
      </c>
      <c r="CC27" s="42">
        <f t="shared" si="49"/>
        <v>0</v>
      </c>
      <c r="CD27" s="43" t="str">
        <f t="shared" si="50"/>
        <v>F</v>
      </c>
      <c r="CE27" s="42" t="str">
        <f t="shared" si="51"/>
        <v>N</v>
      </c>
      <c r="CF27" s="41">
        <f t="shared" si="52"/>
        <v>0</v>
      </c>
      <c r="CG27" s="42">
        <f t="shared" si="53"/>
        <v>0</v>
      </c>
      <c r="CH27" s="42">
        <f t="shared" si="54"/>
        <v>0</v>
      </c>
      <c r="CI27" s="42" t="str">
        <f t="shared" si="55"/>
        <v>N</v>
      </c>
      <c r="CJ27" s="41">
        <f t="shared" si="56"/>
        <v>0</v>
      </c>
      <c r="CK27" s="42">
        <f t="shared" si="57"/>
        <v>0</v>
      </c>
      <c r="CL27" s="42">
        <f t="shared" si="58"/>
        <v>0</v>
      </c>
      <c r="CM27" s="42" t="str">
        <f t="shared" si="59"/>
        <v>N</v>
      </c>
      <c r="CN27" s="41">
        <f t="shared" si="60"/>
        <v>0</v>
      </c>
      <c r="CO27" s="42">
        <f t="shared" si="61"/>
        <v>0</v>
      </c>
      <c r="CP27" s="42">
        <f t="shared" si="62"/>
        <v>0</v>
      </c>
      <c r="CQ27" s="42" t="str">
        <f t="shared" si="63"/>
        <v>N</v>
      </c>
      <c r="CR27" s="41">
        <f t="shared" si="64"/>
        <v>0</v>
      </c>
      <c r="CS27" s="42">
        <f t="shared" si="107"/>
        <v>0</v>
      </c>
      <c r="CT27" s="40">
        <f t="shared" si="65"/>
        <v>0</v>
      </c>
      <c r="CU27" s="42">
        <f t="shared" si="66"/>
        <v>0</v>
      </c>
      <c r="CV27" s="42" t="str">
        <f t="shared" si="67"/>
        <v>N</v>
      </c>
      <c r="CW27" s="44" t="str">
        <f t="shared" si="68"/>
        <v>semestre non validé</v>
      </c>
      <c r="CX27" s="46"/>
      <c r="CY27" s="46"/>
      <c r="CZ27" s="46"/>
      <c r="DA27" s="46"/>
      <c r="DB27" s="46"/>
      <c r="DC27" s="102">
        <v>5</v>
      </c>
      <c r="DD27" s="152" t="s">
        <v>218</v>
      </c>
      <c r="DE27" s="38" t="s">
        <v>219</v>
      </c>
      <c r="DF27" s="152" t="s">
        <v>268</v>
      </c>
      <c r="DG27" s="103">
        <f t="shared" si="108"/>
        <v>11.506</v>
      </c>
      <c r="DH27" s="104">
        <f t="shared" si="109"/>
        <v>30</v>
      </c>
      <c r="DI27" s="105">
        <f t="shared" si="110"/>
        <v>0</v>
      </c>
      <c r="DJ27" s="104">
        <f t="shared" si="111"/>
        <v>0</v>
      </c>
      <c r="DK27" s="105">
        <f t="shared" si="69"/>
        <v>6.0557894736842108</v>
      </c>
      <c r="DL27" s="106">
        <f t="shared" si="112"/>
        <v>30</v>
      </c>
      <c r="DM27" s="111" t="str">
        <f t="shared" si="113"/>
        <v>Rattrapage</v>
      </c>
      <c r="DN27" s="107" t="str">
        <f t="shared" si="114"/>
        <v>Ajourné</v>
      </c>
      <c r="DO27" s="48">
        <f t="shared" si="70"/>
        <v>0</v>
      </c>
      <c r="DP27" s="47" t="str">
        <f t="shared" si="71"/>
        <v>N</v>
      </c>
    </row>
    <row r="28" spans="1:120" s="35" customFormat="1" ht="30" customHeight="1" thickBot="1">
      <c r="A28" s="102">
        <v>6</v>
      </c>
      <c r="B28" s="152" t="s">
        <v>220</v>
      </c>
      <c r="C28" s="38" t="s">
        <v>221</v>
      </c>
      <c r="D28" s="154" t="s">
        <v>269</v>
      </c>
      <c r="E28" s="157" t="s">
        <v>300</v>
      </c>
      <c r="F28" s="157" t="s">
        <v>301</v>
      </c>
      <c r="G28" s="157" t="s">
        <v>301</v>
      </c>
      <c r="H28" s="39">
        <v>6.5</v>
      </c>
      <c r="I28" s="40"/>
      <c r="J28" s="41">
        <f t="shared" si="72"/>
        <v>6.5</v>
      </c>
      <c r="K28" s="42">
        <f t="shared" si="73"/>
        <v>0</v>
      </c>
      <c r="L28" s="42">
        <f t="shared" si="74"/>
        <v>0</v>
      </c>
      <c r="M28" s="43" t="str">
        <f t="shared" si="75"/>
        <v>F</v>
      </c>
      <c r="N28" s="42" t="str">
        <f t="shared" si="76"/>
        <v>N</v>
      </c>
      <c r="O28" s="39">
        <v>11</v>
      </c>
      <c r="P28" s="40"/>
      <c r="Q28" s="41">
        <f t="shared" si="77"/>
        <v>11</v>
      </c>
      <c r="R28" s="42">
        <f t="shared" si="78"/>
        <v>8</v>
      </c>
      <c r="S28" s="42">
        <f t="shared" si="79"/>
        <v>0</v>
      </c>
      <c r="T28" s="43" t="str">
        <f t="shared" si="80"/>
        <v>E</v>
      </c>
      <c r="U28" s="42" t="str">
        <f t="shared" si="81"/>
        <v>N</v>
      </c>
      <c r="V28" s="39">
        <v>13.33</v>
      </c>
      <c r="W28" s="40"/>
      <c r="X28" s="41">
        <f t="shared" si="82"/>
        <v>13.33</v>
      </c>
      <c r="Y28" s="42">
        <f t="shared" si="83"/>
        <v>7</v>
      </c>
      <c r="Z28" s="42">
        <f t="shared" si="84"/>
        <v>0</v>
      </c>
      <c r="AA28" s="43" t="str">
        <f t="shared" si="85"/>
        <v>D</v>
      </c>
      <c r="AB28" s="42" t="str">
        <f t="shared" si="86"/>
        <v>N</v>
      </c>
      <c r="AC28" s="39">
        <v>9.33</v>
      </c>
      <c r="AD28" s="40"/>
      <c r="AE28" s="41">
        <f t="shared" si="87"/>
        <v>9.33</v>
      </c>
      <c r="AF28" s="42">
        <f t="shared" si="88"/>
        <v>0</v>
      </c>
      <c r="AG28" s="42">
        <f t="shared" si="89"/>
        <v>0</v>
      </c>
      <c r="AH28" s="43" t="str">
        <f t="shared" si="90"/>
        <v>F</v>
      </c>
      <c r="AI28" s="42" t="str">
        <f t="shared" si="91"/>
        <v>N</v>
      </c>
      <c r="AJ28" s="39">
        <f t="shared" si="92"/>
        <v>9.8949999999999996</v>
      </c>
      <c r="AK28" s="42">
        <f t="shared" si="93"/>
        <v>15</v>
      </c>
      <c r="AL28" s="42">
        <f t="shared" si="94"/>
        <v>0</v>
      </c>
      <c r="AM28" s="42" t="str">
        <f t="shared" si="95"/>
        <v>N</v>
      </c>
      <c r="AN28" s="39">
        <f t="shared" si="96"/>
        <v>9.33</v>
      </c>
      <c r="AO28" s="42">
        <f t="shared" si="97"/>
        <v>0</v>
      </c>
      <c r="AP28" s="42">
        <f t="shared" si="98"/>
        <v>0</v>
      </c>
      <c r="AQ28" s="42" t="str">
        <f t="shared" si="99"/>
        <v>N</v>
      </c>
      <c r="AR28" s="39">
        <f t="shared" si="100"/>
        <v>9.782</v>
      </c>
      <c r="AS28" s="40">
        <f t="shared" si="101"/>
        <v>0</v>
      </c>
      <c r="AT28" s="40">
        <f t="shared" si="102"/>
        <v>0</v>
      </c>
      <c r="AU28" s="40">
        <f t="shared" si="103"/>
        <v>15</v>
      </c>
      <c r="AV28" s="42">
        <f t="shared" si="104"/>
        <v>15</v>
      </c>
      <c r="AW28" s="42" t="str">
        <f t="shared" si="105"/>
        <v>N</v>
      </c>
      <c r="AX28" s="44" t="str">
        <f t="shared" si="106"/>
        <v>semestre non validé</v>
      </c>
      <c r="AZ28" s="102">
        <v>6</v>
      </c>
      <c r="BA28" s="152" t="s">
        <v>220</v>
      </c>
      <c r="BB28" s="38" t="s">
        <v>221</v>
      </c>
      <c r="BC28" s="152" t="s">
        <v>269</v>
      </c>
      <c r="BD28" s="45"/>
      <c r="BE28" s="38"/>
      <c r="BF28" s="41">
        <f t="shared" si="33"/>
        <v>0</v>
      </c>
      <c r="BG28" s="42">
        <f t="shared" si="34"/>
        <v>0</v>
      </c>
      <c r="BH28" s="42">
        <f t="shared" si="35"/>
        <v>0</v>
      </c>
      <c r="BI28" s="43" t="str">
        <f t="shared" si="36"/>
        <v>F</v>
      </c>
      <c r="BJ28" s="42" t="str">
        <f t="shared" si="37"/>
        <v>N</v>
      </c>
      <c r="BK28" s="39"/>
      <c r="BL28" s="40"/>
      <c r="BM28" s="41"/>
      <c r="BN28" s="42">
        <f t="shared" si="38"/>
        <v>0</v>
      </c>
      <c r="BO28" s="42">
        <f t="shared" si="39"/>
        <v>0</v>
      </c>
      <c r="BP28" s="43" t="str">
        <f t="shared" si="40"/>
        <v>F</v>
      </c>
      <c r="BQ28" s="42" t="str">
        <f t="shared" si="41"/>
        <v>N</v>
      </c>
      <c r="BR28" s="39"/>
      <c r="BS28" s="40"/>
      <c r="BT28" s="41">
        <f t="shared" si="42"/>
        <v>0</v>
      </c>
      <c r="BU28" s="42">
        <f t="shared" si="43"/>
        <v>0</v>
      </c>
      <c r="BV28" s="42">
        <f t="shared" si="44"/>
        <v>0</v>
      </c>
      <c r="BW28" s="43" t="str">
        <f t="shared" si="45"/>
        <v>F</v>
      </c>
      <c r="BX28" s="42" t="str">
        <f t="shared" si="46"/>
        <v>N</v>
      </c>
      <c r="BY28" s="39"/>
      <c r="BZ28" s="40"/>
      <c r="CA28" s="41">
        <f t="shared" si="47"/>
        <v>0</v>
      </c>
      <c r="CB28" s="42">
        <f t="shared" si="48"/>
        <v>0</v>
      </c>
      <c r="CC28" s="42">
        <f t="shared" si="49"/>
        <v>0</v>
      </c>
      <c r="CD28" s="43" t="str">
        <f t="shared" si="50"/>
        <v>F</v>
      </c>
      <c r="CE28" s="42" t="str">
        <f t="shared" si="51"/>
        <v>N</v>
      </c>
      <c r="CF28" s="41">
        <f t="shared" si="52"/>
        <v>0</v>
      </c>
      <c r="CG28" s="42">
        <f t="shared" si="53"/>
        <v>0</v>
      </c>
      <c r="CH28" s="42">
        <f t="shared" si="54"/>
        <v>0</v>
      </c>
      <c r="CI28" s="42" t="str">
        <f t="shared" si="55"/>
        <v>N</v>
      </c>
      <c r="CJ28" s="41">
        <f t="shared" si="56"/>
        <v>0</v>
      </c>
      <c r="CK28" s="42">
        <f t="shared" si="57"/>
        <v>0</v>
      </c>
      <c r="CL28" s="42">
        <f t="shared" si="58"/>
        <v>0</v>
      </c>
      <c r="CM28" s="42" t="str">
        <f t="shared" si="59"/>
        <v>N</v>
      </c>
      <c r="CN28" s="41">
        <f t="shared" si="60"/>
        <v>0</v>
      </c>
      <c r="CO28" s="42">
        <f t="shared" si="61"/>
        <v>0</v>
      </c>
      <c r="CP28" s="42">
        <f t="shared" si="62"/>
        <v>0</v>
      </c>
      <c r="CQ28" s="42" t="str">
        <f t="shared" si="63"/>
        <v>N</v>
      </c>
      <c r="CR28" s="41">
        <f t="shared" si="64"/>
        <v>0</v>
      </c>
      <c r="CS28" s="42">
        <f t="shared" si="107"/>
        <v>0</v>
      </c>
      <c r="CT28" s="40">
        <f t="shared" si="65"/>
        <v>0</v>
      </c>
      <c r="CU28" s="42">
        <f t="shared" si="66"/>
        <v>0</v>
      </c>
      <c r="CV28" s="42" t="str">
        <f t="shared" si="67"/>
        <v>N</v>
      </c>
      <c r="CW28" s="44" t="str">
        <f t="shared" si="68"/>
        <v>semestre non validé</v>
      </c>
      <c r="CX28" s="46"/>
      <c r="CY28" s="46"/>
      <c r="CZ28" s="46"/>
      <c r="DA28" s="46"/>
      <c r="DB28" s="46"/>
      <c r="DC28" s="102">
        <v>6</v>
      </c>
      <c r="DD28" s="152" t="s">
        <v>220</v>
      </c>
      <c r="DE28" s="38" t="s">
        <v>221</v>
      </c>
      <c r="DF28" s="152" t="s">
        <v>269</v>
      </c>
      <c r="DG28" s="103">
        <f t="shared" si="108"/>
        <v>9.782</v>
      </c>
      <c r="DH28" s="104">
        <f t="shared" si="109"/>
        <v>15</v>
      </c>
      <c r="DI28" s="105">
        <f t="shared" si="110"/>
        <v>0</v>
      </c>
      <c r="DJ28" s="104">
        <f t="shared" si="111"/>
        <v>0</v>
      </c>
      <c r="DK28" s="105">
        <f t="shared" si="69"/>
        <v>5.148421052631579</v>
      </c>
      <c r="DL28" s="106">
        <f t="shared" si="112"/>
        <v>15</v>
      </c>
      <c r="DM28" s="111" t="str">
        <f t="shared" si="113"/>
        <v>Rattrapage</v>
      </c>
      <c r="DN28" s="107" t="str">
        <f t="shared" si="114"/>
        <v>Ajourné</v>
      </c>
      <c r="DO28" s="48">
        <f t="shared" si="70"/>
        <v>0</v>
      </c>
      <c r="DP28" s="47" t="str">
        <f t="shared" si="71"/>
        <v>N</v>
      </c>
    </row>
    <row r="29" spans="1:120" s="35" customFormat="1" ht="30" customHeight="1" thickBot="1">
      <c r="A29" s="102">
        <v>7</v>
      </c>
      <c r="B29" s="152" t="s">
        <v>222</v>
      </c>
      <c r="C29" s="38" t="s">
        <v>223</v>
      </c>
      <c r="D29" s="154" t="s">
        <v>270</v>
      </c>
      <c r="E29" s="157" t="s">
        <v>302</v>
      </c>
      <c r="F29" s="157" t="s">
        <v>303</v>
      </c>
      <c r="G29" s="157" t="s">
        <v>301</v>
      </c>
      <c r="H29" s="39"/>
      <c r="I29" s="40"/>
      <c r="J29" s="41">
        <f t="shared" si="72"/>
        <v>0</v>
      </c>
      <c r="K29" s="42">
        <f t="shared" si="73"/>
        <v>0</v>
      </c>
      <c r="L29" s="42">
        <f t="shared" si="74"/>
        <v>0</v>
      </c>
      <c r="M29" s="43" t="str">
        <f t="shared" si="75"/>
        <v>F</v>
      </c>
      <c r="N29" s="42" t="str">
        <f t="shared" si="76"/>
        <v>N</v>
      </c>
      <c r="O29" s="39">
        <v>12</v>
      </c>
      <c r="P29" s="40"/>
      <c r="Q29" s="41">
        <f t="shared" si="77"/>
        <v>12</v>
      </c>
      <c r="R29" s="42">
        <f t="shared" si="78"/>
        <v>8</v>
      </c>
      <c r="S29" s="42">
        <f t="shared" si="79"/>
        <v>0</v>
      </c>
      <c r="T29" s="43" t="str">
        <f t="shared" si="80"/>
        <v>D</v>
      </c>
      <c r="U29" s="42" t="str">
        <f t="shared" si="81"/>
        <v>N</v>
      </c>
      <c r="V29" s="39">
        <v>7.33</v>
      </c>
      <c r="W29" s="40"/>
      <c r="X29" s="41">
        <f t="shared" si="82"/>
        <v>7.33</v>
      </c>
      <c r="Y29" s="42">
        <f t="shared" si="83"/>
        <v>0</v>
      </c>
      <c r="Z29" s="42">
        <f t="shared" si="84"/>
        <v>0</v>
      </c>
      <c r="AA29" s="43" t="str">
        <f t="shared" si="85"/>
        <v>F</v>
      </c>
      <c r="AB29" s="42" t="str">
        <f t="shared" si="86"/>
        <v>N</v>
      </c>
      <c r="AC29" s="39">
        <v>13.5</v>
      </c>
      <c r="AD29" s="40"/>
      <c r="AE29" s="41">
        <f t="shared" si="87"/>
        <v>13.5</v>
      </c>
      <c r="AF29" s="42">
        <f t="shared" si="88"/>
        <v>7</v>
      </c>
      <c r="AG29" s="42">
        <f t="shared" si="89"/>
        <v>0</v>
      </c>
      <c r="AH29" s="43" t="str">
        <f t="shared" si="90"/>
        <v>D</v>
      </c>
      <c r="AI29" s="42" t="str">
        <f t="shared" si="91"/>
        <v>N</v>
      </c>
      <c r="AJ29" s="39">
        <f t="shared" si="92"/>
        <v>6.3324999999999996</v>
      </c>
      <c r="AK29" s="42">
        <f t="shared" si="93"/>
        <v>8</v>
      </c>
      <c r="AL29" s="42">
        <f t="shared" si="94"/>
        <v>0</v>
      </c>
      <c r="AM29" s="42" t="str">
        <f t="shared" si="95"/>
        <v>N</v>
      </c>
      <c r="AN29" s="39">
        <f t="shared" si="96"/>
        <v>13.5</v>
      </c>
      <c r="AO29" s="42">
        <f t="shared" si="97"/>
        <v>7</v>
      </c>
      <c r="AP29" s="42">
        <f t="shared" si="98"/>
        <v>0</v>
      </c>
      <c r="AQ29" s="42" t="str">
        <f t="shared" si="99"/>
        <v>N</v>
      </c>
      <c r="AR29" s="39">
        <f t="shared" si="100"/>
        <v>7.766</v>
      </c>
      <c r="AS29" s="40">
        <f t="shared" si="101"/>
        <v>0</v>
      </c>
      <c r="AT29" s="40">
        <f t="shared" si="102"/>
        <v>0</v>
      </c>
      <c r="AU29" s="40">
        <f t="shared" si="103"/>
        <v>15</v>
      </c>
      <c r="AV29" s="42">
        <f t="shared" si="104"/>
        <v>15</v>
      </c>
      <c r="AW29" s="42" t="str">
        <f t="shared" si="105"/>
        <v>N</v>
      </c>
      <c r="AX29" s="44" t="str">
        <f t="shared" si="106"/>
        <v>semestre non validé</v>
      </c>
      <c r="AZ29" s="102">
        <v>7</v>
      </c>
      <c r="BA29" s="152" t="s">
        <v>222</v>
      </c>
      <c r="BB29" s="38" t="s">
        <v>223</v>
      </c>
      <c r="BC29" s="152" t="s">
        <v>270</v>
      </c>
      <c r="BD29" s="45"/>
      <c r="BE29" s="38"/>
      <c r="BF29" s="41">
        <f t="shared" si="33"/>
        <v>0</v>
      </c>
      <c r="BG29" s="42">
        <f t="shared" si="34"/>
        <v>0</v>
      </c>
      <c r="BH29" s="42">
        <f t="shared" si="35"/>
        <v>0</v>
      </c>
      <c r="BI29" s="43" t="str">
        <f t="shared" si="36"/>
        <v>F</v>
      </c>
      <c r="BJ29" s="42" t="str">
        <f t="shared" si="37"/>
        <v>N</v>
      </c>
      <c r="BK29" s="39">
        <v>11</v>
      </c>
      <c r="BL29" s="40"/>
      <c r="BM29" s="41"/>
      <c r="BN29" s="42">
        <f t="shared" si="38"/>
        <v>0</v>
      </c>
      <c r="BO29" s="42">
        <f t="shared" si="39"/>
        <v>0</v>
      </c>
      <c r="BP29" s="43" t="str">
        <f t="shared" si="40"/>
        <v>F</v>
      </c>
      <c r="BQ29" s="42" t="str">
        <f t="shared" si="41"/>
        <v>N</v>
      </c>
      <c r="BR29" s="39"/>
      <c r="BS29" s="40"/>
      <c r="BT29" s="41">
        <f t="shared" si="42"/>
        <v>0</v>
      </c>
      <c r="BU29" s="42">
        <f t="shared" si="43"/>
        <v>0</v>
      </c>
      <c r="BV29" s="42">
        <f t="shared" si="44"/>
        <v>0</v>
      </c>
      <c r="BW29" s="43" t="str">
        <f t="shared" si="45"/>
        <v>F</v>
      </c>
      <c r="BX29" s="42" t="str">
        <f t="shared" si="46"/>
        <v>N</v>
      </c>
      <c r="BY29" s="39"/>
      <c r="BZ29" s="40"/>
      <c r="CA29" s="41">
        <f t="shared" si="47"/>
        <v>0</v>
      </c>
      <c r="CB29" s="42">
        <f t="shared" si="48"/>
        <v>0</v>
      </c>
      <c r="CC29" s="42">
        <f t="shared" si="49"/>
        <v>0</v>
      </c>
      <c r="CD29" s="43" t="str">
        <f t="shared" si="50"/>
        <v>F</v>
      </c>
      <c r="CE29" s="42" t="str">
        <f t="shared" si="51"/>
        <v>N</v>
      </c>
      <c r="CF29" s="41">
        <f t="shared" si="52"/>
        <v>0</v>
      </c>
      <c r="CG29" s="42">
        <f t="shared" si="53"/>
        <v>0</v>
      </c>
      <c r="CH29" s="42">
        <f t="shared" si="54"/>
        <v>0</v>
      </c>
      <c r="CI29" s="42" t="str">
        <f t="shared" si="55"/>
        <v>N</v>
      </c>
      <c r="CJ29" s="41">
        <f t="shared" si="56"/>
        <v>0</v>
      </c>
      <c r="CK29" s="42">
        <f t="shared" si="57"/>
        <v>0</v>
      </c>
      <c r="CL29" s="42">
        <f t="shared" si="58"/>
        <v>0</v>
      </c>
      <c r="CM29" s="42" t="str">
        <f t="shared" si="59"/>
        <v>N</v>
      </c>
      <c r="CN29" s="41">
        <f t="shared" si="60"/>
        <v>0</v>
      </c>
      <c r="CO29" s="42">
        <f t="shared" si="61"/>
        <v>0</v>
      </c>
      <c r="CP29" s="42">
        <f t="shared" si="62"/>
        <v>0</v>
      </c>
      <c r="CQ29" s="42" t="str">
        <f t="shared" si="63"/>
        <v>N</v>
      </c>
      <c r="CR29" s="41">
        <f t="shared" si="64"/>
        <v>0</v>
      </c>
      <c r="CS29" s="42">
        <f t="shared" si="107"/>
        <v>0</v>
      </c>
      <c r="CT29" s="40">
        <f t="shared" si="65"/>
        <v>0</v>
      </c>
      <c r="CU29" s="42">
        <f t="shared" si="66"/>
        <v>0</v>
      </c>
      <c r="CV29" s="42" t="str">
        <f t="shared" si="67"/>
        <v>N</v>
      </c>
      <c r="CW29" s="44" t="str">
        <f t="shared" si="68"/>
        <v>semestre non validé</v>
      </c>
      <c r="CX29" s="46"/>
      <c r="CY29" s="46"/>
      <c r="CZ29" s="46"/>
      <c r="DA29" s="46"/>
      <c r="DB29" s="46"/>
      <c r="DC29" s="102">
        <v>7</v>
      </c>
      <c r="DD29" s="152" t="s">
        <v>222</v>
      </c>
      <c r="DE29" s="38" t="s">
        <v>223</v>
      </c>
      <c r="DF29" s="152" t="s">
        <v>270</v>
      </c>
      <c r="DG29" s="103">
        <f t="shared" si="108"/>
        <v>7.766</v>
      </c>
      <c r="DH29" s="104">
        <f t="shared" si="109"/>
        <v>15</v>
      </c>
      <c r="DI29" s="105">
        <f t="shared" si="110"/>
        <v>0</v>
      </c>
      <c r="DJ29" s="104">
        <f t="shared" si="111"/>
        <v>0</v>
      </c>
      <c r="DK29" s="105">
        <f t="shared" si="69"/>
        <v>4.0873684210526315</v>
      </c>
      <c r="DL29" s="106">
        <f t="shared" si="112"/>
        <v>15</v>
      </c>
      <c r="DM29" s="111" t="str">
        <f t="shared" si="113"/>
        <v>Rattrapage</v>
      </c>
      <c r="DN29" s="107" t="str">
        <f t="shared" si="114"/>
        <v>Ajourné</v>
      </c>
      <c r="DO29" s="48">
        <f t="shared" si="70"/>
        <v>0</v>
      </c>
      <c r="DP29" s="47" t="str">
        <f t="shared" si="71"/>
        <v>N</v>
      </c>
    </row>
    <row r="30" spans="1:120" s="35" customFormat="1" ht="30" customHeight="1" thickBot="1">
      <c r="A30" s="102">
        <v>8</v>
      </c>
      <c r="B30" s="152" t="s">
        <v>224</v>
      </c>
      <c r="C30" s="38" t="s">
        <v>225</v>
      </c>
      <c r="D30" s="154" t="s">
        <v>271</v>
      </c>
      <c r="E30" s="157" t="s">
        <v>304</v>
      </c>
      <c r="F30" s="157" t="s">
        <v>293</v>
      </c>
      <c r="G30" s="157" t="s">
        <v>301</v>
      </c>
      <c r="H30" s="39">
        <v>11</v>
      </c>
      <c r="I30" s="40"/>
      <c r="J30" s="41">
        <f t="shared" si="72"/>
        <v>11</v>
      </c>
      <c r="K30" s="42">
        <f t="shared" si="73"/>
        <v>8</v>
      </c>
      <c r="L30" s="42">
        <f t="shared" si="74"/>
        <v>0</v>
      </c>
      <c r="M30" s="43" t="str">
        <f t="shared" si="75"/>
        <v>E</v>
      </c>
      <c r="N30" s="42" t="str">
        <f t="shared" si="76"/>
        <v>N</v>
      </c>
      <c r="O30" s="39">
        <v>11.33</v>
      </c>
      <c r="P30" s="40"/>
      <c r="Q30" s="41">
        <f t="shared" si="77"/>
        <v>11.33</v>
      </c>
      <c r="R30" s="42">
        <f t="shared" si="78"/>
        <v>8</v>
      </c>
      <c r="S30" s="42">
        <f t="shared" si="79"/>
        <v>0</v>
      </c>
      <c r="T30" s="43" t="str">
        <f t="shared" si="80"/>
        <v>E</v>
      </c>
      <c r="U30" s="42" t="str">
        <f t="shared" si="81"/>
        <v>N</v>
      </c>
      <c r="V30" s="39">
        <v>13</v>
      </c>
      <c r="W30" s="40"/>
      <c r="X30" s="41">
        <f t="shared" si="82"/>
        <v>13</v>
      </c>
      <c r="Y30" s="42">
        <f t="shared" si="83"/>
        <v>7</v>
      </c>
      <c r="Z30" s="42">
        <f t="shared" si="84"/>
        <v>0</v>
      </c>
      <c r="AA30" s="43" t="str">
        <f t="shared" si="85"/>
        <v>D</v>
      </c>
      <c r="AB30" s="42" t="str">
        <f t="shared" si="86"/>
        <v>N</v>
      </c>
      <c r="AC30" s="39">
        <v>17</v>
      </c>
      <c r="AD30" s="40"/>
      <c r="AE30" s="41">
        <f t="shared" si="87"/>
        <v>17</v>
      </c>
      <c r="AF30" s="42">
        <f t="shared" si="88"/>
        <v>7</v>
      </c>
      <c r="AG30" s="42">
        <f t="shared" si="89"/>
        <v>0</v>
      </c>
      <c r="AH30" s="43" t="str">
        <f t="shared" si="90"/>
        <v>B</v>
      </c>
      <c r="AI30" s="42" t="str">
        <f t="shared" si="91"/>
        <v>N</v>
      </c>
      <c r="AJ30" s="39">
        <f t="shared" si="92"/>
        <v>11.623750000000001</v>
      </c>
      <c r="AK30" s="42">
        <f t="shared" si="93"/>
        <v>23</v>
      </c>
      <c r="AL30" s="42">
        <f t="shared" si="94"/>
        <v>0</v>
      </c>
      <c r="AM30" s="42" t="str">
        <f t="shared" si="95"/>
        <v>N</v>
      </c>
      <c r="AN30" s="39">
        <f t="shared" si="96"/>
        <v>17</v>
      </c>
      <c r="AO30" s="42">
        <f t="shared" si="97"/>
        <v>7</v>
      </c>
      <c r="AP30" s="42">
        <f t="shared" si="98"/>
        <v>0</v>
      </c>
      <c r="AQ30" s="42" t="str">
        <f t="shared" si="99"/>
        <v>N</v>
      </c>
      <c r="AR30" s="39">
        <f t="shared" si="100"/>
        <v>12.699000000000002</v>
      </c>
      <c r="AS30" s="40">
        <f t="shared" si="101"/>
        <v>0</v>
      </c>
      <c r="AT30" s="40">
        <f t="shared" si="102"/>
        <v>0</v>
      </c>
      <c r="AU30" s="40">
        <f t="shared" si="103"/>
        <v>30</v>
      </c>
      <c r="AV30" s="42">
        <f t="shared" si="104"/>
        <v>30</v>
      </c>
      <c r="AW30" s="42" t="str">
        <f t="shared" si="105"/>
        <v>N</v>
      </c>
      <c r="AX30" s="44" t="str">
        <f t="shared" si="106"/>
        <v>semestre validé</v>
      </c>
      <c r="AZ30" s="102">
        <v>8</v>
      </c>
      <c r="BA30" s="152" t="s">
        <v>224</v>
      </c>
      <c r="BB30" s="38" t="s">
        <v>225</v>
      </c>
      <c r="BC30" s="152" t="s">
        <v>271</v>
      </c>
      <c r="BD30" s="45"/>
      <c r="BE30" s="38"/>
      <c r="BF30" s="41">
        <f t="shared" si="33"/>
        <v>0</v>
      </c>
      <c r="BG30" s="42">
        <f t="shared" si="34"/>
        <v>0</v>
      </c>
      <c r="BH30" s="42">
        <f t="shared" si="35"/>
        <v>0</v>
      </c>
      <c r="BI30" s="43" t="str">
        <f t="shared" si="36"/>
        <v>F</v>
      </c>
      <c r="BJ30" s="42" t="str">
        <f t="shared" si="37"/>
        <v>N</v>
      </c>
      <c r="BK30" s="39">
        <v>18</v>
      </c>
      <c r="BL30" s="40"/>
      <c r="BM30" s="41"/>
      <c r="BN30" s="42">
        <f t="shared" si="38"/>
        <v>0</v>
      </c>
      <c r="BO30" s="42">
        <f t="shared" si="39"/>
        <v>0</v>
      </c>
      <c r="BP30" s="43" t="str">
        <f t="shared" si="40"/>
        <v>F</v>
      </c>
      <c r="BQ30" s="42" t="str">
        <f t="shared" si="41"/>
        <v>N</v>
      </c>
      <c r="BR30" s="39"/>
      <c r="BS30" s="40"/>
      <c r="BT30" s="41">
        <f t="shared" si="42"/>
        <v>0</v>
      </c>
      <c r="BU30" s="42">
        <f t="shared" si="43"/>
        <v>0</v>
      </c>
      <c r="BV30" s="42">
        <f t="shared" si="44"/>
        <v>0</v>
      </c>
      <c r="BW30" s="43" t="str">
        <f t="shared" si="45"/>
        <v>F</v>
      </c>
      <c r="BX30" s="42" t="str">
        <f t="shared" si="46"/>
        <v>N</v>
      </c>
      <c r="BY30" s="39"/>
      <c r="BZ30" s="40"/>
      <c r="CA30" s="41">
        <f t="shared" si="47"/>
        <v>0</v>
      </c>
      <c r="CB30" s="42">
        <f t="shared" si="48"/>
        <v>0</v>
      </c>
      <c r="CC30" s="42">
        <f t="shared" si="49"/>
        <v>0</v>
      </c>
      <c r="CD30" s="43" t="str">
        <f t="shared" si="50"/>
        <v>F</v>
      </c>
      <c r="CE30" s="42" t="str">
        <f t="shared" si="51"/>
        <v>N</v>
      </c>
      <c r="CF30" s="41">
        <f t="shared" si="52"/>
        <v>0</v>
      </c>
      <c r="CG30" s="42">
        <f t="shared" si="53"/>
        <v>0</v>
      </c>
      <c r="CH30" s="42">
        <f t="shared" si="54"/>
        <v>0</v>
      </c>
      <c r="CI30" s="42" t="str">
        <f t="shared" si="55"/>
        <v>N</v>
      </c>
      <c r="CJ30" s="41">
        <f t="shared" si="56"/>
        <v>0</v>
      </c>
      <c r="CK30" s="42">
        <f t="shared" si="57"/>
        <v>0</v>
      </c>
      <c r="CL30" s="42">
        <f t="shared" si="58"/>
        <v>0</v>
      </c>
      <c r="CM30" s="42" t="str">
        <f t="shared" si="59"/>
        <v>N</v>
      </c>
      <c r="CN30" s="41">
        <f t="shared" si="60"/>
        <v>0</v>
      </c>
      <c r="CO30" s="42">
        <f t="shared" si="61"/>
        <v>0</v>
      </c>
      <c r="CP30" s="42">
        <f t="shared" si="62"/>
        <v>0</v>
      </c>
      <c r="CQ30" s="42" t="str">
        <f t="shared" si="63"/>
        <v>N</v>
      </c>
      <c r="CR30" s="41">
        <f t="shared" si="64"/>
        <v>0</v>
      </c>
      <c r="CS30" s="42">
        <f t="shared" si="107"/>
        <v>0</v>
      </c>
      <c r="CT30" s="40">
        <f t="shared" si="65"/>
        <v>0</v>
      </c>
      <c r="CU30" s="42">
        <f t="shared" si="66"/>
        <v>0</v>
      </c>
      <c r="CV30" s="42" t="str">
        <f t="shared" si="67"/>
        <v>N</v>
      </c>
      <c r="CW30" s="44" t="str">
        <f t="shared" si="68"/>
        <v>semestre non validé</v>
      </c>
      <c r="CX30" s="46"/>
      <c r="CY30" s="46"/>
      <c r="CZ30" s="46"/>
      <c r="DA30" s="46"/>
      <c r="DB30" s="46"/>
      <c r="DC30" s="102">
        <v>8</v>
      </c>
      <c r="DD30" s="152" t="s">
        <v>224</v>
      </c>
      <c r="DE30" s="38" t="s">
        <v>225</v>
      </c>
      <c r="DF30" s="152" t="s">
        <v>271</v>
      </c>
      <c r="DG30" s="103">
        <f t="shared" si="108"/>
        <v>12.699000000000002</v>
      </c>
      <c r="DH30" s="104">
        <f t="shared" si="109"/>
        <v>30</v>
      </c>
      <c r="DI30" s="105">
        <f t="shared" si="110"/>
        <v>0</v>
      </c>
      <c r="DJ30" s="104">
        <f t="shared" si="111"/>
        <v>0</v>
      </c>
      <c r="DK30" s="105">
        <f t="shared" si="69"/>
        <v>6.6836842105263159</v>
      </c>
      <c r="DL30" s="106">
        <f t="shared" si="112"/>
        <v>30</v>
      </c>
      <c r="DM30" s="111" t="str">
        <f t="shared" si="113"/>
        <v>Rattrapage</v>
      </c>
      <c r="DN30" s="107" t="str">
        <f t="shared" si="114"/>
        <v>Ajourné</v>
      </c>
      <c r="DO30" s="48">
        <f t="shared" si="70"/>
        <v>0</v>
      </c>
      <c r="DP30" s="47" t="str">
        <f t="shared" si="71"/>
        <v>N</v>
      </c>
    </row>
    <row r="31" spans="1:120" s="35" customFormat="1" ht="30" customHeight="1" thickBot="1">
      <c r="A31" s="102">
        <v>9</v>
      </c>
      <c r="B31" s="152" t="s">
        <v>226</v>
      </c>
      <c r="C31" s="38" t="s">
        <v>227</v>
      </c>
      <c r="D31" s="154" t="s">
        <v>272</v>
      </c>
      <c r="E31" s="157" t="s">
        <v>305</v>
      </c>
      <c r="F31" s="157" t="s">
        <v>293</v>
      </c>
      <c r="G31" s="157" t="s">
        <v>301</v>
      </c>
      <c r="H31" s="39">
        <v>7</v>
      </c>
      <c r="I31" s="40"/>
      <c r="J31" s="41">
        <f t="shared" si="72"/>
        <v>7</v>
      </c>
      <c r="K31" s="42">
        <f t="shared" si="73"/>
        <v>0</v>
      </c>
      <c r="L31" s="42">
        <f t="shared" si="74"/>
        <v>0</v>
      </c>
      <c r="M31" s="43" t="str">
        <f t="shared" si="75"/>
        <v>F</v>
      </c>
      <c r="N31" s="42" t="str">
        <f t="shared" si="76"/>
        <v>N</v>
      </c>
      <c r="O31" s="39">
        <v>11.33</v>
      </c>
      <c r="P31" s="40"/>
      <c r="Q31" s="41">
        <f t="shared" si="77"/>
        <v>11.33</v>
      </c>
      <c r="R31" s="42">
        <f t="shared" si="78"/>
        <v>8</v>
      </c>
      <c r="S31" s="42">
        <f t="shared" si="79"/>
        <v>0</v>
      </c>
      <c r="T31" s="43" t="str">
        <f t="shared" si="80"/>
        <v>E</v>
      </c>
      <c r="U31" s="42" t="str">
        <f t="shared" si="81"/>
        <v>N</v>
      </c>
      <c r="V31" s="39">
        <v>13.33</v>
      </c>
      <c r="W31" s="40"/>
      <c r="X31" s="41">
        <f t="shared" si="82"/>
        <v>13.33</v>
      </c>
      <c r="Y31" s="42">
        <f t="shared" si="83"/>
        <v>7</v>
      </c>
      <c r="Z31" s="42">
        <f t="shared" si="84"/>
        <v>0</v>
      </c>
      <c r="AA31" s="43" t="str">
        <f t="shared" si="85"/>
        <v>D</v>
      </c>
      <c r="AB31" s="42" t="str">
        <f t="shared" si="86"/>
        <v>N</v>
      </c>
      <c r="AC31" s="39">
        <v>11.16</v>
      </c>
      <c r="AD31" s="40"/>
      <c r="AE31" s="41">
        <f t="shared" si="87"/>
        <v>11.16</v>
      </c>
      <c r="AF31" s="42">
        <f t="shared" si="88"/>
        <v>7</v>
      </c>
      <c r="AG31" s="42">
        <f t="shared" si="89"/>
        <v>0</v>
      </c>
      <c r="AH31" s="43" t="str">
        <f t="shared" si="90"/>
        <v>E</v>
      </c>
      <c r="AI31" s="42" t="str">
        <f t="shared" si="91"/>
        <v>N</v>
      </c>
      <c r="AJ31" s="39">
        <f t="shared" si="92"/>
        <v>10.206250000000001</v>
      </c>
      <c r="AK31" s="42">
        <f t="shared" si="93"/>
        <v>23</v>
      </c>
      <c r="AL31" s="42">
        <f t="shared" si="94"/>
        <v>0</v>
      </c>
      <c r="AM31" s="42" t="str">
        <f t="shared" si="95"/>
        <v>N</v>
      </c>
      <c r="AN31" s="39">
        <f t="shared" si="96"/>
        <v>11.16</v>
      </c>
      <c r="AO31" s="42">
        <f t="shared" si="97"/>
        <v>7</v>
      </c>
      <c r="AP31" s="42">
        <f t="shared" si="98"/>
        <v>0</v>
      </c>
      <c r="AQ31" s="42" t="str">
        <f t="shared" si="99"/>
        <v>N</v>
      </c>
      <c r="AR31" s="39">
        <f t="shared" si="100"/>
        <v>10.397</v>
      </c>
      <c r="AS31" s="40">
        <f t="shared" si="101"/>
        <v>0</v>
      </c>
      <c r="AT31" s="40">
        <f t="shared" si="102"/>
        <v>0</v>
      </c>
      <c r="AU31" s="40">
        <f t="shared" si="103"/>
        <v>30</v>
      </c>
      <c r="AV31" s="42">
        <f t="shared" si="104"/>
        <v>30</v>
      </c>
      <c r="AW31" s="42" t="str">
        <f t="shared" si="105"/>
        <v>N</v>
      </c>
      <c r="AX31" s="44" t="str">
        <f t="shared" si="106"/>
        <v>semestre validé</v>
      </c>
      <c r="AZ31" s="102">
        <v>9</v>
      </c>
      <c r="BA31" s="152" t="s">
        <v>226</v>
      </c>
      <c r="BB31" s="38" t="s">
        <v>227</v>
      </c>
      <c r="BC31" s="152" t="s">
        <v>272</v>
      </c>
      <c r="BD31" s="45"/>
      <c r="BE31" s="38"/>
      <c r="BF31" s="41">
        <f t="shared" si="33"/>
        <v>0</v>
      </c>
      <c r="BG31" s="42">
        <f t="shared" si="34"/>
        <v>0</v>
      </c>
      <c r="BH31" s="42">
        <f t="shared" si="35"/>
        <v>0</v>
      </c>
      <c r="BI31" s="43" t="str">
        <f t="shared" si="36"/>
        <v>F</v>
      </c>
      <c r="BJ31" s="42" t="str">
        <f t="shared" si="37"/>
        <v>N</v>
      </c>
      <c r="BK31" s="39">
        <v>18</v>
      </c>
      <c r="BL31" s="40"/>
      <c r="BM31" s="41"/>
      <c r="BN31" s="42">
        <f t="shared" si="38"/>
        <v>0</v>
      </c>
      <c r="BO31" s="42">
        <f t="shared" si="39"/>
        <v>0</v>
      </c>
      <c r="BP31" s="43" t="str">
        <f t="shared" si="40"/>
        <v>F</v>
      </c>
      <c r="BQ31" s="42" t="str">
        <f t="shared" si="41"/>
        <v>N</v>
      </c>
      <c r="BR31" s="39"/>
      <c r="BS31" s="40"/>
      <c r="BT31" s="41">
        <f t="shared" si="42"/>
        <v>0</v>
      </c>
      <c r="BU31" s="42">
        <f t="shared" si="43"/>
        <v>0</v>
      </c>
      <c r="BV31" s="42">
        <f t="shared" si="44"/>
        <v>0</v>
      </c>
      <c r="BW31" s="43" t="str">
        <f t="shared" si="45"/>
        <v>F</v>
      </c>
      <c r="BX31" s="42" t="str">
        <f t="shared" si="46"/>
        <v>N</v>
      </c>
      <c r="BY31" s="39"/>
      <c r="BZ31" s="40"/>
      <c r="CA31" s="41">
        <f t="shared" si="47"/>
        <v>0</v>
      </c>
      <c r="CB31" s="42">
        <f t="shared" si="48"/>
        <v>0</v>
      </c>
      <c r="CC31" s="42">
        <f t="shared" si="49"/>
        <v>0</v>
      </c>
      <c r="CD31" s="43" t="str">
        <f t="shared" si="50"/>
        <v>F</v>
      </c>
      <c r="CE31" s="42" t="str">
        <f t="shared" si="51"/>
        <v>N</v>
      </c>
      <c r="CF31" s="41">
        <f t="shared" si="52"/>
        <v>0</v>
      </c>
      <c r="CG31" s="42">
        <f t="shared" si="53"/>
        <v>0</v>
      </c>
      <c r="CH31" s="42">
        <f t="shared" si="54"/>
        <v>0</v>
      </c>
      <c r="CI31" s="42" t="str">
        <f t="shared" si="55"/>
        <v>N</v>
      </c>
      <c r="CJ31" s="41">
        <f t="shared" si="56"/>
        <v>0</v>
      </c>
      <c r="CK31" s="42">
        <f t="shared" si="57"/>
        <v>0</v>
      </c>
      <c r="CL31" s="42">
        <f t="shared" si="58"/>
        <v>0</v>
      </c>
      <c r="CM31" s="42" t="str">
        <f t="shared" si="59"/>
        <v>N</v>
      </c>
      <c r="CN31" s="41">
        <f t="shared" si="60"/>
        <v>0</v>
      </c>
      <c r="CO31" s="42">
        <f t="shared" si="61"/>
        <v>0</v>
      </c>
      <c r="CP31" s="42">
        <f t="shared" si="62"/>
        <v>0</v>
      </c>
      <c r="CQ31" s="42" t="str">
        <f t="shared" si="63"/>
        <v>N</v>
      </c>
      <c r="CR31" s="41">
        <f t="shared" si="64"/>
        <v>0</v>
      </c>
      <c r="CS31" s="42">
        <f t="shared" si="107"/>
        <v>0</v>
      </c>
      <c r="CT31" s="40">
        <f t="shared" si="65"/>
        <v>0</v>
      </c>
      <c r="CU31" s="42">
        <f t="shared" si="66"/>
        <v>0</v>
      </c>
      <c r="CV31" s="42" t="str">
        <f t="shared" si="67"/>
        <v>N</v>
      </c>
      <c r="CW31" s="44" t="str">
        <f t="shared" si="68"/>
        <v>semestre non validé</v>
      </c>
      <c r="CX31" s="46"/>
      <c r="CY31" s="46"/>
      <c r="CZ31" s="46"/>
      <c r="DA31" s="46"/>
      <c r="DB31" s="46"/>
      <c r="DC31" s="102">
        <v>9</v>
      </c>
      <c r="DD31" s="152" t="s">
        <v>226</v>
      </c>
      <c r="DE31" s="38" t="s">
        <v>227</v>
      </c>
      <c r="DF31" s="152" t="s">
        <v>272</v>
      </c>
      <c r="DG31" s="103">
        <f t="shared" si="108"/>
        <v>10.397</v>
      </c>
      <c r="DH31" s="104">
        <f t="shared" si="109"/>
        <v>30</v>
      </c>
      <c r="DI31" s="105">
        <f t="shared" si="110"/>
        <v>0</v>
      </c>
      <c r="DJ31" s="104">
        <f t="shared" si="111"/>
        <v>0</v>
      </c>
      <c r="DK31" s="105">
        <f t="shared" si="69"/>
        <v>5.4721052631578946</v>
      </c>
      <c r="DL31" s="106">
        <f t="shared" si="112"/>
        <v>30</v>
      </c>
      <c r="DM31" s="111" t="str">
        <f t="shared" si="113"/>
        <v>Rattrapage</v>
      </c>
      <c r="DN31" s="107" t="str">
        <f t="shared" si="114"/>
        <v>Ajourné</v>
      </c>
      <c r="DO31" s="48">
        <f t="shared" si="70"/>
        <v>0</v>
      </c>
      <c r="DP31" s="47" t="str">
        <f t="shared" si="71"/>
        <v>N</v>
      </c>
    </row>
    <row r="32" spans="1:120" s="35" customFormat="1" ht="30" customHeight="1" thickBot="1">
      <c r="A32" s="102">
        <v>10</v>
      </c>
      <c r="B32" s="152" t="s">
        <v>228</v>
      </c>
      <c r="C32" s="38" t="s">
        <v>229</v>
      </c>
      <c r="D32" s="154" t="s">
        <v>273</v>
      </c>
      <c r="E32" s="157" t="s">
        <v>306</v>
      </c>
      <c r="F32" s="157" t="s">
        <v>307</v>
      </c>
      <c r="G32" s="157" t="s">
        <v>301</v>
      </c>
      <c r="H32" s="39">
        <v>7.5</v>
      </c>
      <c r="I32" s="40"/>
      <c r="J32" s="41">
        <f t="shared" si="72"/>
        <v>7.5</v>
      </c>
      <c r="K32" s="42">
        <f t="shared" si="73"/>
        <v>0</v>
      </c>
      <c r="L32" s="42">
        <f t="shared" si="74"/>
        <v>0</v>
      </c>
      <c r="M32" s="43" t="str">
        <f t="shared" si="75"/>
        <v>F</v>
      </c>
      <c r="N32" s="42" t="str">
        <f t="shared" si="76"/>
        <v>N</v>
      </c>
      <c r="O32" s="39">
        <v>9</v>
      </c>
      <c r="P32" s="40"/>
      <c r="Q32" s="41">
        <f t="shared" si="77"/>
        <v>9</v>
      </c>
      <c r="R32" s="42">
        <f t="shared" si="78"/>
        <v>0</v>
      </c>
      <c r="S32" s="42">
        <f t="shared" si="79"/>
        <v>0</v>
      </c>
      <c r="T32" s="43" t="str">
        <f t="shared" si="80"/>
        <v>F</v>
      </c>
      <c r="U32" s="42" t="str">
        <f t="shared" si="81"/>
        <v>N</v>
      </c>
      <c r="V32" s="39">
        <v>13.33</v>
      </c>
      <c r="W32" s="40"/>
      <c r="X32" s="41">
        <f t="shared" si="82"/>
        <v>13.33</v>
      </c>
      <c r="Y32" s="42">
        <f t="shared" si="83"/>
        <v>7</v>
      </c>
      <c r="Z32" s="42">
        <f t="shared" si="84"/>
        <v>0</v>
      </c>
      <c r="AA32" s="43" t="str">
        <f t="shared" si="85"/>
        <v>D</v>
      </c>
      <c r="AB32" s="42" t="str">
        <f t="shared" si="86"/>
        <v>N</v>
      </c>
      <c r="AC32" s="39">
        <v>12.33</v>
      </c>
      <c r="AD32" s="40"/>
      <c r="AE32" s="41">
        <f t="shared" si="87"/>
        <v>12.33</v>
      </c>
      <c r="AF32" s="42">
        <f t="shared" si="88"/>
        <v>7</v>
      </c>
      <c r="AG32" s="42">
        <f t="shared" si="89"/>
        <v>0</v>
      </c>
      <c r="AH32" s="43" t="str">
        <f t="shared" si="90"/>
        <v>D</v>
      </c>
      <c r="AI32" s="42" t="str">
        <f t="shared" si="91"/>
        <v>N</v>
      </c>
      <c r="AJ32" s="39">
        <f t="shared" si="92"/>
        <v>9.52</v>
      </c>
      <c r="AK32" s="42">
        <f t="shared" si="93"/>
        <v>7</v>
      </c>
      <c r="AL32" s="42">
        <f t="shared" si="94"/>
        <v>0</v>
      </c>
      <c r="AM32" s="42" t="str">
        <f t="shared" si="95"/>
        <v>N</v>
      </c>
      <c r="AN32" s="39">
        <f t="shared" si="96"/>
        <v>12.33</v>
      </c>
      <c r="AO32" s="42">
        <f t="shared" si="97"/>
        <v>7</v>
      </c>
      <c r="AP32" s="42">
        <f t="shared" si="98"/>
        <v>0</v>
      </c>
      <c r="AQ32" s="42" t="str">
        <f t="shared" si="99"/>
        <v>N</v>
      </c>
      <c r="AR32" s="39">
        <f t="shared" si="100"/>
        <v>10.081999999999999</v>
      </c>
      <c r="AS32" s="40">
        <f t="shared" si="101"/>
        <v>0</v>
      </c>
      <c r="AT32" s="40">
        <f t="shared" si="102"/>
        <v>0</v>
      </c>
      <c r="AU32" s="40">
        <f t="shared" si="103"/>
        <v>14</v>
      </c>
      <c r="AV32" s="42">
        <f t="shared" si="104"/>
        <v>30</v>
      </c>
      <c r="AW32" s="42" t="str">
        <f t="shared" si="105"/>
        <v>N</v>
      </c>
      <c r="AX32" s="44" t="str">
        <f t="shared" si="106"/>
        <v>semestre validé</v>
      </c>
      <c r="AZ32" s="102">
        <v>10</v>
      </c>
      <c r="BA32" s="152" t="s">
        <v>228</v>
      </c>
      <c r="BB32" s="38" t="s">
        <v>229</v>
      </c>
      <c r="BC32" s="152" t="s">
        <v>273</v>
      </c>
      <c r="BD32" s="45"/>
      <c r="BE32" s="38"/>
      <c r="BF32" s="41">
        <f t="shared" si="33"/>
        <v>0</v>
      </c>
      <c r="BG32" s="42">
        <f t="shared" si="34"/>
        <v>0</v>
      </c>
      <c r="BH32" s="42">
        <f t="shared" si="35"/>
        <v>0</v>
      </c>
      <c r="BI32" s="43" t="str">
        <f t="shared" si="36"/>
        <v>F</v>
      </c>
      <c r="BJ32" s="42" t="str">
        <f t="shared" si="37"/>
        <v>N</v>
      </c>
      <c r="BK32" s="39">
        <v>16</v>
      </c>
      <c r="BL32" s="40"/>
      <c r="BM32" s="41"/>
      <c r="BN32" s="42">
        <f t="shared" si="38"/>
        <v>0</v>
      </c>
      <c r="BO32" s="42">
        <f t="shared" si="39"/>
        <v>0</v>
      </c>
      <c r="BP32" s="43" t="str">
        <f t="shared" si="40"/>
        <v>F</v>
      </c>
      <c r="BQ32" s="42" t="str">
        <f t="shared" si="41"/>
        <v>N</v>
      </c>
      <c r="BR32" s="39"/>
      <c r="BS32" s="40"/>
      <c r="BT32" s="41">
        <f t="shared" si="42"/>
        <v>0</v>
      </c>
      <c r="BU32" s="42">
        <f t="shared" si="43"/>
        <v>0</v>
      </c>
      <c r="BV32" s="42">
        <f t="shared" si="44"/>
        <v>0</v>
      </c>
      <c r="BW32" s="43" t="str">
        <f t="shared" si="45"/>
        <v>F</v>
      </c>
      <c r="BX32" s="42" t="str">
        <f t="shared" si="46"/>
        <v>N</v>
      </c>
      <c r="BY32" s="39"/>
      <c r="BZ32" s="40"/>
      <c r="CA32" s="41">
        <f t="shared" si="47"/>
        <v>0</v>
      </c>
      <c r="CB32" s="42">
        <f t="shared" si="48"/>
        <v>0</v>
      </c>
      <c r="CC32" s="42">
        <f t="shared" si="49"/>
        <v>0</v>
      </c>
      <c r="CD32" s="43" t="str">
        <f t="shared" si="50"/>
        <v>F</v>
      </c>
      <c r="CE32" s="42" t="str">
        <f t="shared" si="51"/>
        <v>N</v>
      </c>
      <c r="CF32" s="41">
        <f t="shared" si="52"/>
        <v>0</v>
      </c>
      <c r="CG32" s="42">
        <f t="shared" si="53"/>
        <v>0</v>
      </c>
      <c r="CH32" s="42">
        <f t="shared" si="54"/>
        <v>0</v>
      </c>
      <c r="CI32" s="42" t="str">
        <f t="shared" si="55"/>
        <v>N</v>
      </c>
      <c r="CJ32" s="41">
        <f t="shared" si="56"/>
        <v>0</v>
      </c>
      <c r="CK32" s="42">
        <f t="shared" si="57"/>
        <v>0</v>
      </c>
      <c r="CL32" s="42">
        <f t="shared" si="58"/>
        <v>0</v>
      </c>
      <c r="CM32" s="42" t="str">
        <f t="shared" si="59"/>
        <v>N</v>
      </c>
      <c r="CN32" s="41">
        <f t="shared" si="60"/>
        <v>0</v>
      </c>
      <c r="CO32" s="42">
        <f t="shared" si="61"/>
        <v>0</v>
      </c>
      <c r="CP32" s="42">
        <f t="shared" si="62"/>
        <v>0</v>
      </c>
      <c r="CQ32" s="42" t="str">
        <f t="shared" si="63"/>
        <v>N</v>
      </c>
      <c r="CR32" s="41">
        <f t="shared" si="64"/>
        <v>0</v>
      </c>
      <c r="CS32" s="42">
        <f t="shared" si="107"/>
        <v>0</v>
      </c>
      <c r="CT32" s="40">
        <f t="shared" si="65"/>
        <v>0</v>
      </c>
      <c r="CU32" s="42">
        <f t="shared" si="66"/>
        <v>0</v>
      </c>
      <c r="CV32" s="42" t="str">
        <f t="shared" si="67"/>
        <v>N</v>
      </c>
      <c r="CW32" s="44" t="str">
        <f t="shared" si="68"/>
        <v>semestre non validé</v>
      </c>
      <c r="CX32" s="46"/>
      <c r="CY32" s="46"/>
      <c r="CZ32" s="46"/>
      <c r="DA32" s="46"/>
      <c r="DB32" s="46"/>
      <c r="DC32" s="102">
        <v>10</v>
      </c>
      <c r="DD32" s="152" t="s">
        <v>228</v>
      </c>
      <c r="DE32" s="38" t="s">
        <v>229</v>
      </c>
      <c r="DF32" s="152" t="s">
        <v>273</v>
      </c>
      <c r="DG32" s="103">
        <f t="shared" si="108"/>
        <v>10.081999999999999</v>
      </c>
      <c r="DH32" s="104">
        <f t="shared" si="109"/>
        <v>30</v>
      </c>
      <c r="DI32" s="105">
        <f t="shared" si="110"/>
        <v>0</v>
      </c>
      <c r="DJ32" s="104">
        <f t="shared" si="111"/>
        <v>0</v>
      </c>
      <c r="DK32" s="105">
        <f t="shared" si="69"/>
        <v>5.3063157894736834</v>
      </c>
      <c r="DL32" s="106">
        <f t="shared" si="112"/>
        <v>30</v>
      </c>
      <c r="DM32" s="111" t="str">
        <f t="shared" si="113"/>
        <v>Rattrapage</v>
      </c>
      <c r="DN32" s="107" t="str">
        <f t="shared" si="114"/>
        <v>Ajourné</v>
      </c>
      <c r="DO32" s="48">
        <f t="shared" si="70"/>
        <v>0</v>
      </c>
      <c r="DP32" s="47" t="str">
        <f t="shared" si="71"/>
        <v>N</v>
      </c>
    </row>
    <row r="33" spans="1:120" s="35" customFormat="1" ht="30" customHeight="1" thickBot="1">
      <c r="A33" s="102">
        <v>11</v>
      </c>
      <c r="B33" s="152" t="s">
        <v>230</v>
      </c>
      <c r="C33" s="38" t="s">
        <v>231</v>
      </c>
      <c r="D33" s="154" t="s">
        <v>274</v>
      </c>
      <c r="E33" s="157" t="s">
        <v>308</v>
      </c>
      <c r="F33" s="157" t="s">
        <v>309</v>
      </c>
      <c r="G33" s="157" t="s">
        <v>301</v>
      </c>
      <c r="H33" s="39">
        <v>9</v>
      </c>
      <c r="I33" s="40"/>
      <c r="J33" s="41">
        <f t="shared" si="72"/>
        <v>9</v>
      </c>
      <c r="K33" s="42">
        <f t="shared" si="73"/>
        <v>0</v>
      </c>
      <c r="L33" s="42">
        <f t="shared" si="74"/>
        <v>0</v>
      </c>
      <c r="M33" s="43" t="str">
        <f t="shared" si="75"/>
        <v>F</v>
      </c>
      <c r="N33" s="42" t="str">
        <f t="shared" si="76"/>
        <v>N</v>
      </c>
      <c r="O33" s="39">
        <v>14.66</v>
      </c>
      <c r="P33" s="40"/>
      <c r="Q33" s="41">
        <f t="shared" si="77"/>
        <v>14.66</v>
      </c>
      <c r="R33" s="42">
        <f t="shared" si="78"/>
        <v>8</v>
      </c>
      <c r="S33" s="42">
        <f t="shared" si="79"/>
        <v>0</v>
      </c>
      <c r="T33" s="43" t="str">
        <f t="shared" si="80"/>
        <v>C</v>
      </c>
      <c r="U33" s="42" t="str">
        <f t="shared" si="81"/>
        <v>N</v>
      </c>
      <c r="V33" s="39">
        <v>14</v>
      </c>
      <c r="W33" s="40"/>
      <c r="X33" s="41">
        <f t="shared" si="82"/>
        <v>14</v>
      </c>
      <c r="Y33" s="42">
        <f t="shared" si="83"/>
        <v>7</v>
      </c>
      <c r="Z33" s="42">
        <f t="shared" si="84"/>
        <v>0</v>
      </c>
      <c r="AA33" s="43" t="str">
        <f t="shared" si="85"/>
        <v>C</v>
      </c>
      <c r="AB33" s="42" t="str">
        <f t="shared" si="86"/>
        <v>N</v>
      </c>
      <c r="AC33" s="39">
        <v>12.16</v>
      </c>
      <c r="AD33" s="40"/>
      <c r="AE33" s="41">
        <f t="shared" si="87"/>
        <v>12.16</v>
      </c>
      <c r="AF33" s="42">
        <f t="shared" si="88"/>
        <v>7</v>
      </c>
      <c r="AG33" s="42">
        <f t="shared" si="89"/>
        <v>0</v>
      </c>
      <c r="AH33" s="43" t="str">
        <f t="shared" si="90"/>
        <v>D</v>
      </c>
      <c r="AI33" s="42" t="str">
        <f t="shared" si="91"/>
        <v>N</v>
      </c>
      <c r="AJ33" s="39">
        <f t="shared" si="92"/>
        <v>12.3725</v>
      </c>
      <c r="AK33" s="42">
        <f t="shared" si="93"/>
        <v>23</v>
      </c>
      <c r="AL33" s="42">
        <f t="shared" si="94"/>
        <v>0</v>
      </c>
      <c r="AM33" s="42" t="str">
        <f t="shared" si="95"/>
        <v>N</v>
      </c>
      <c r="AN33" s="39">
        <f t="shared" si="96"/>
        <v>12.16</v>
      </c>
      <c r="AO33" s="42">
        <f t="shared" si="97"/>
        <v>7</v>
      </c>
      <c r="AP33" s="42">
        <f t="shared" si="98"/>
        <v>0</v>
      </c>
      <c r="AQ33" s="42" t="str">
        <f t="shared" si="99"/>
        <v>N</v>
      </c>
      <c r="AR33" s="39">
        <f t="shared" si="100"/>
        <v>12.330000000000002</v>
      </c>
      <c r="AS33" s="40">
        <f t="shared" si="101"/>
        <v>0</v>
      </c>
      <c r="AT33" s="40">
        <f t="shared" si="102"/>
        <v>0</v>
      </c>
      <c r="AU33" s="40">
        <f t="shared" si="103"/>
        <v>30</v>
      </c>
      <c r="AV33" s="42">
        <f t="shared" si="104"/>
        <v>30</v>
      </c>
      <c r="AW33" s="42" t="str">
        <f t="shared" si="105"/>
        <v>N</v>
      </c>
      <c r="AX33" s="44" t="str">
        <f t="shared" si="106"/>
        <v>semestre validé</v>
      </c>
      <c r="AZ33" s="102">
        <v>11</v>
      </c>
      <c r="BA33" s="152" t="s">
        <v>230</v>
      </c>
      <c r="BB33" s="38" t="s">
        <v>231</v>
      </c>
      <c r="BC33" s="152" t="s">
        <v>274</v>
      </c>
      <c r="BD33" s="45"/>
      <c r="BE33" s="38"/>
      <c r="BF33" s="41">
        <f t="shared" si="33"/>
        <v>0</v>
      </c>
      <c r="BG33" s="42">
        <f t="shared" si="34"/>
        <v>0</v>
      </c>
      <c r="BH33" s="42">
        <f t="shared" si="35"/>
        <v>0</v>
      </c>
      <c r="BI33" s="43" t="str">
        <f t="shared" si="36"/>
        <v>F</v>
      </c>
      <c r="BJ33" s="42" t="str">
        <f t="shared" si="37"/>
        <v>N</v>
      </c>
      <c r="BK33" s="39">
        <v>13</v>
      </c>
      <c r="BL33" s="40"/>
      <c r="BM33" s="41"/>
      <c r="BN33" s="42">
        <f t="shared" si="38"/>
        <v>0</v>
      </c>
      <c r="BO33" s="42">
        <f t="shared" si="39"/>
        <v>0</v>
      </c>
      <c r="BP33" s="43" t="str">
        <f t="shared" si="40"/>
        <v>F</v>
      </c>
      <c r="BQ33" s="42" t="str">
        <f t="shared" si="41"/>
        <v>N</v>
      </c>
      <c r="BR33" s="39"/>
      <c r="BS33" s="40"/>
      <c r="BT33" s="41">
        <f t="shared" si="42"/>
        <v>0</v>
      </c>
      <c r="BU33" s="42">
        <f t="shared" si="43"/>
        <v>0</v>
      </c>
      <c r="BV33" s="42">
        <f t="shared" si="44"/>
        <v>0</v>
      </c>
      <c r="BW33" s="43" t="str">
        <f t="shared" si="45"/>
        <v>F</v>
      </c>
      <c r="BX33" s="42" t="str">
        <f t="shared" si="46"/>
        <v>N</v>
      </c>
      <c r="BY33" s="39"/>
      <c r="BZ33" s="40"/>
      <c r="CA33" s="41">
        <f t="shared" si="47"/>
        <v>0</v>
      </c>
      <c r="CB33" s="42">
        <f t="shared" si="48"/>
        <v>0</v>
      </c>
      <c r="CC33" s="42">
        <f t="shared" si="49"/>
        <v>0</v>
      </c>
      <c r="CD33" s="43" t="str">
        <f t="shared" si="50"/>
        <v>F</v>
      </c>
      <c r="CE33" s="42" t="str">
        <f t="shared" si="51"/>
        <v>N</v>
      </c>
      <c r="CF33" s="41">
        <f t="shared" si="52"/>
        <v>0</v>
      </c>
      <c r="CG33" s="42">
        <f t="shared" si="53"/>
        <v>0</v>
      </c>
      <c r="CH33" s="42">
        <f t="shared" si="54"/>
        <v>0</v>
      </c>
      <c r="CI33" s="42" t="str">
        <f t="shared" si="55"/>
        <v>N</v>
      </c>
      <c r="CJ33" s="41">
        <f t="shared" si="56"/>
        <v>0</v>
      </c>
      <c r="CK33" s="42">
        <f t="shared" si="57"/>
        <v>0</v>
      </c>
      <c r="CL33" s="42">
        <f t="shared" si="58"/>
        <v>0</v>
      </c>
      <c r="CM33" s="42" t="str">
        <f t="shared" si="59"/>
        <v>N</v>
      </c>
      <c r="CN33" s="41">
        <f t="shared" si="60"/>
        <v>0</v>
      </c>
      <c r="CO33" s="42">
        <f t="shared" si="61"/>
        <v>0</v>
      </c>
      <c r="CP33" s="42">
        <f t="shared" si="62"/>
        <v>0</v>
      </c>
      <c r="CQ33" s="42" t="str">
        <f t="shared" si="63"/>
        <v>N</v>
      </c>
      <c r="CR33" s="41">
        <f t="shared" si="64"/>
        <v>0</v>
      </c>
      <c r="CS33" s="42">
        <f t="shared" si="107"/>
        <v>0</v>
      </c>
      <c r="CT33" s="40">
        <f t="shared" si="65"/>
        <v>0</v>
      </c>
      <c r="CU33" s="42">
        <f t="shared" si="66"/>
        <v>0</v>
      </c>
      <c r="CV33" s="42" t="str">
        <f t="shared" si="67"/>
        <v>N</v>
      </c>
      <c r="CW33" s="44" t="str">
        <f t="shared" si="68"/>
        <v>semestre non validé</v>
      </c>
      <c r="CX33" s="46"/>
      <c r="CY33" s="46"/>
      <c r="CZ33" s="46"/>
      <c r="DA33" s="46"/>
      <c r="DB33" s="46"/>
      <c r="DC33" s="102">
        <v>11</v>
      </c>
      <c r="DD33" s="152" t="s">
        <v>230</v>
      </c>
      <c r="DE33" s="38" t="s">
        <v>231</v>
      </c>
      <c r="DF33" s="152" t="s">
        <v>274</v>
      </c>
      <c r="DG33" s="103">
        <f t="shared" si="108"/>
        <v>12.330000000000002</v>
      </c>
      <c r="DH33" s="104">
        <f t="shared" si="109"/>
        <v>30</v>
      </c>
      <c r="DI33" s="105">
        <f t="shared" si="110"/>
        <v>0</v>
      </c>
      <c r="DJ33" s="104">
        <f t="shared" si="111"/>
        <v>0</v>
      </c>
      <c r="DK33" s="105">
        <f t="shared" si="69"/>
        <v>6.4894736842105267</v>
      </c>
      <c r="DL33" s="106">
        <f t="shared" si="112"/>
        <v>30</v>
      </c>
      <c r="DM33" s="111" t="str">
        <f t="shared" si="113"/>
        <v>Rattrapage</v>
      </c>
      <c r="DN33" s="107" t="str">
        <f t="shared" si="114"/>
        <v>Ajourné</v>
      </c>
      <c r="DO33" s="48">
        <f t="shared" si="70"/>
        <v>0</v>
      </c>
      <c r="DP33" s="47" t="str">
        <f t="shared" si="71"/>
        <v>N</v>
      </c>
    </row>
    <row r="34" spans="1:120" s="35" customFormat="1" ht="30" customHeight="1" thickBot="1">
      <c r="A34" s="102">
        <v>12</v>
      </c>
      <c r="B34" s="152" t="s">
        <v>232</v>
      </c>
      <c r="C34" s="38" t="s">
        <v>233</v>
      </c>
      <c r="D34" s="154" t="s">
        <v>275</v>
      </c>
      <c r="E34" s="157" t="s">
        <v>310</v>
      </c>
      <c r="F34" s="157" t="s">
        <v>311</v>
      </c>
      <c r="G34" s="157" t="s">
        <v>301</v>
      </c>
      <c r="H34" s="39">
        <v>12</v>
      </c>
      <c r="I34" s="40"/>
      <c r="J34" s="41">
        <f t="shared" si="72"/>
        <v>12</v>
      </c>
      <c r="K34" s="42">
        <f t="shared" si="73"/>
        <v>8</v>
      </c>
      <c r="L34" s="42">
        <f t="shared" si="74"/>
        <v>0</v>
      </c>
      <c r="M34" s="43" t="str">
        <f t="shared" si="75"/>
        <v>D</v>
      </c>
      <c r="N34" s="42" t="str">
        <f t="shared" si="76"/>
        <v>N</v>
      </c>
      <c r="O34" s="39">
        <v>6.83</v>
      </c>
      <c r="P34" s="40"/>
      <c r="Q34" s="41">
        <f t="shared" si="77"/>
        <v>6.83</v>
      </c>
      <c r="R34" s="42">
        <f t="shared" si="78"/>
        <v>0</v>
      </c>
      <c r="S34" s="42">
        <f t="shared" si="79"/>
        <v>0</v>
      </c>
      <c r="T34" s="43" t="str">
        <f t="shared" si="80"/>
        <v>F</v>
      </c>
      <c r="U34" s="42" t="str">
        <f t="shared" si="81"/>
        <v>N</v>
      </c>
      <c r="V34" s="39">
        <v>7.33</v>
      </c>
      <c r="W34" s="40"/>
      <c r="X34" s="41">
        <f t="shared" si="82"/>
        <v>7.33</v>
      </c>
      <c r="Y34" s="42">
        <f t="shared" si="83"/>
        <v>0</v>
      </c>
      <c r="Z34" s="42">
        <f t="shared" si="84"/>
        <v>0</v>
      </c>
      <c r="AA34" s="43" t="str">
        <f t="shared" si="85"/>
        <v>F</v>
      </c>
      <c r="AB34" s="42" t="str">
        <f t="shared" si="86"/>
        <v>N</v>
      </c>
      <c r="AC34" s="39">
        <v>11.33</v>
      </c>
      <c r="AD34" s="40"/>
      <c r="AE34" s="41">
        <f t="shared" si="87"/>
        <v>11.33</v>
      </c>
      <c r="AF34" s="42">
        <f t="shared" si="88"/>
        <v>7</v>
      </c>
      <c r="AG34" s="42">
        <f t="shared" si="89"/>
        <v>0</v>
      </c>
      <c r="AH34" s="43" t="str">
        <f t="shared" si="90"/>
        <v>E</v>
      </c>
      <c r="AI34" s="42" t="str">
        <f t="shared" si="91"/>
        <v>N</v>
      </c>
      <c r="AJ34" s="39">
        <f t="shared" si="92"/>
        <v>8.8937500000000007</v>
      </c>
      <c r="AK34" s="42">
        <f t="shared" si="93"/>
        <v>8</v>
      </c>
      <c r="AL34" s="42">
        <f t="shared" si="94"/>
        <v>0</v>
      </c>
      <c r="AM34" s="42" t="str">
        <f t="shared" si="95"/>
        <v>N</v>
      </c>
      <c r="AN34" s="39">
        <f t="shared" si="96"/>
        <v>11.33</v>
      </c>
      <c r="AO34" s="42">
        <f t="shared" si="97"/>
        <v>7</v>
      </c>
      <c r="AP34" s="42">
        <f t="shared" si="98"/>
        <v>0</v>
      </c>
      <c r="AQ34" s="42" t="str">
        <f t="shared" si="99"/>
        <v>N</v>
      </c>
      <c r="AR34" s="39">
        <f t="shared" si="100"/>
        <v>9.3810000000000002</v>
      </c>
      <c r="AS34" s="40">
        <f t="shared" si="101"/>
        <v>0</v>
      </c>
      <c r="AT34" s="40">
        <f t="shared" si="102"/>
        <v>0</v>
      </c>
      <c r="AU34" s="40">
        <f t="shared" si="103"/>
        <v>15</v>
      </c>
      <c r="AV34" s="42">
        <f t="shared" si="104"/>
        <v>15</v>
      </c>
      <c r="AW34" s="42" t="str">
        <f t="shared" si="105"/>
        <v>N</v>
      </c>
      <c r="AX34" s="44" t="str">
        <f t="shared" si="106"/>
        <v>semestre non validé</v>
      </c>
      <c r="AZ34" s="102">
        <v>12</v>
      </c>
      <c r="BA34" s="152" t="s">
        <v>232</v>
      </c>
      <c r="BB34" s="38" t="s">
        <v>233</v>
      </c>
      <c r="BC34" s="152" t="s">
        <v>275</v>
      </c>
      <c r="BD34" s="45"/>
      <c r="BE34" s="38"/>
      <c r="BF34" s="41">
        <f t="shared" si="33"/>
        <v>0</v>
      </c>
      <c r="BG34" s="42">
        <f t="shared" si="34"/>
        <v>0</v>
      </c>
      <c r="BH34" s="42">
        <f t="shared" si="35"/>
        <v>0</v>
      </c>
      <c r="BI34" s="43" t="str">
        <f t="shared" si="36"/>
        <v>F</v>
      </c>
      <c r="BJ34" s="42" t="str">
        <f t="shared" si="37"/>
        <v>N</v>
      </c>
      <c r="BK34" s="39">
        <v>17</v>
      </c>
      <c r="BL34" s="40"/>
      <c r="BM34" s="41"/>
      <c r="BN34" s="42">
        <f t="shared" si="38"/>
        <v>0</v>
      </c>
      <c r="BO34" s="42">
        <f t="shared" si="39"/>
        <v>0</v>
      </c>
      <c r="BP34" s="43" t="str">
        <f t="shared" si="40"/>
        <v>F</v>
      </c>
      <c r="BQ34" s="42" t="str">
        <f t="shared" si="41"/>
        <v>N</v>
      </c>
      <c r="BR34" s="39"/>
      <c r="BS34" s="40"/>
      <c r="BT34" s="41">
        <f t="shared" si="42"/>
        <v>0</v>
      </c>
      <c r="BU34" s="42">
        <f t="shared" si="43"/>
        <v>0</v>
      </c>
      <c r="BV34" s="42">
        <f t="shared" si="44"/>
        <v>0</v>
      </c>
      <c r="BW34" s="43" t="str">
        <f t="shared" si="45"/>
        <v>F</v>
      </c>
      <c r="BX34" s="42" t="str">
        <f t="shared" si="46"/>
        <v>N</v>
      </c>
      <c r="BY34" s="39"/>
      <c r="BZ34" s="40"/>
      <c r="CA34" s="41">
        <f t="shared" si="47"/>
        <v>0</v>
      </c>
      <c r="CB34" s="42">
        <f t="shared" si="48"/>
        <v>0</v>
      </c>
      <c r="CC34" s="42">
        <f t="shared" si="49"/>
        <v>0</v>
      </c>
      <c r="CD34" s="43" t="str">
        <f t="shared" si="50"/>
        <v>F</v>
      </c>
      <c r="CE34" s="42" t="str">
        <f t="shared" si="51"/>
        <v>N</v>
      </c>
      <c r="CF34" s="41">
        <f t="shared" si="52"/>
        <v>0</v>
      </c>
      <c r="CG34" s="42">
        <f t="shared" si="53"/>
        <v>0</v>
      </c>
      <c r="CH34" s="42">
        <f t="shared" si="54"/>
        <v>0</v>
      </c>
      <c r="CI34" s="42" t="str">
        <f t="shared" si="55"/>
        <v>N</v>
      </c>
      <c r="CJ34" s="41">
        <f t="shared" si="56"/>
        <v>0</v>
      </c>
      <c r="CK34" s="42">
        <f t="shared" si="57"/>
        <v>0</v>
      </c>
      <c r="CL34" s="42">
        <f t="shared" si="58"/>
        <v>0</v>
      </c>
      <c r="CM34" s="42" t="str">
        <f t="shared" si="59"/>
        <v>N</v>
      </c>
      <c r="CN34" s="41">
        <f t="shared" si="60"/>
        <v>0</v>
      </c>
      <c r="CO34" s="42">
        <f t="shared" si="61"/>
        <v>0</v>
      </c>
      <c r="CP34" s="42">
        <f t="shared" si="62"/>
        <v>0</v>
      </c>
      <c r="CQ34" s="42" t="str">
        <f t="shared" si="63"/>
        <v>N</v>
      </c>
      <c r="CR34" s="41">
        <f t="shared" si="64"/>
        <v>0</v>
      </c>
      <c r="CS34" s="42">
        <f t="shared" si="107"/>
        <v>0</v>
      </c>
      <c r="CT34" s="40">
        <f t="shared" si="65"/>
        <v>0</v>
      </c>
      <c r="CU34" s="42">
        <f t="shared" si="66"/>
        <v>0</v>
      </c>
      <c r="CV34" s="42" t="str">
        <f t="shared" si="67"/>
        <v>N</v>
      </c>
      <c r="CW34" s="44" t="str">
        <f t="shared" si="68"/>
        <v>semestre non validé</v>
      </c>
      <c r="CX34" s="46"/>
      <c r="CY34" s="46"/>
      <c r="CZ34" s="46"/>
      <c r="DA34" s="46"/>
      <c r="DB34" s="46"/>
      <c r="DC34" s="102">
        <v>12</v>
      </c>
      <c r="DD34" s="152" t="s">
        <v>232</v>
      </c>
      <c r="DE34" s="38" t="s">
        <v>233</v>
      </c>
      <c r="DF34" s="152" t="s">
        <v>275</v>
      </c>
      <c r="DG34" s="103">
        <f t="shared" si="108"/>
        <v>9.3810000000000002</v>
      </c>
      <c r="DH34" s="104">
        <f t="shared" si="109"/>
        <v>15</v>
      </c>
      <c r="DI34" s="105">
        <f t="shared" si="110"/>
        <v>0</v>
      </c>
      <c r="DJ34" s="104">
        <f t="shared" si="111"/>
        <v>0</v>
      </c>
      <c r="DK34" s="105">
        <f t="shared" si="69"/>
        <v>4.9373684210526321</v>
      </c>
      <c r="DL34" s="106">
        <f t="shared" si="112"/>
        <v>15</v>
      </c>
      <c r="DM34" s="111" t="str">
        <f t="shared" si="113"/>
        <v>Rattrapage</v>
      </c>
      <c r="DN34" s="107" t="str">
        <f t="shared" si="114"/>
        <v>Ajourné</v>
      </c>
      <c r="DO34" s="48">
        <f t="shared" si="70"/>
        <v>0</v>
      </c>
      <c r="DP34" s="47" t="str">
        <f t="shared" si="71"/>
        <v>N</v>
      </c>
    </row>
    <row r="35" spans="1:120" s="35" customFormat="1" ht="30" customHeight="1" thickBot="1">
      <c r="A35" s="102">
        <v>13</v>
      </c>
      <c r="B35" s="152" t="s">
        <v>234</v>
      </c>
      <c r="C35" s="38" t="s">
        <v>235</v>
      </c>
      <c r="D35" s="154" t="s">
        <v>276</v>
      </c>
      <c r="E35" s="157" t="s">
        <v>312</v>
      </c>
      <c r="F35" s="157" t="s">
        <v>313</v>
      </c>
      <c r="G35" s="157" t="s">
        <v>301</v>
      </c>
      <c r="H35" s="39">
        <v>13.5</v>
      </c>
      <c r="I35" s="40"/>
      <c r="J35" s="41">
        <f t="shared" si="72"/>
        <v>13.5</v>
      </c>
      <c r="K35" s="42">
        <f t="shared" si="73"/>
        <v>8</v>
      </c>
      <c r="L35" s="42">
        <f t="shared" si="74"/>
        <v>0</v>
      </c>
      <c r="M35" s="43" t="str">
        <f t="shared" si="75"/>
        <v>D</v>
      </c>
      <c r="N35" s="42" t="str">
        <f t="shared" si="76"/>
        <v>N</v>
      </c>
      <c r="O35" s="39">
        <v>11</v>
      </c>
      <c r="P35" s="40"/>
      <c r="Q35" s="41">
        <f t="shared" si="77"/>
        <v>11</v>
      </c>
      <c r="R35" s="42">
        <f t="shared" si="78"/>
        <v>8</v>
      </c>
      <c r="S35" s="42">
        <f t="shared" si="79"/>
        <v>0</v>
      </c>
      <c r="T35" s="43" t="str">
        <f t="shared" si="80"/>
        <v>E</v>
      </c>
      <c r="U35" s="42" t="str">
        <f t="shared" si="81"/>
        <v>N</v>
      </c>
      <c r="V35" s="39">
        <v>13.5</v>
      </c>
      <c r="W35" s="40"/>
      <c r="X35" s="41">
        <f t="shared" si="82"/>
        <v>13.5</v>
      </c>
      <c r="Y35" s="42">
        <f t="shared" si="83"/>
        <v>7</v>
      </c>
      <c r="Z35" s="42">
        <f t="shared" si="84"/>
        <v>0</v>
      </c>
      <c r="AA35" s="43" t="str">
        <f t="shared" si="85"/>
        <v>D</v>
      </c>
      <c r="AB35" s="42" t="str">
        <f t="shared" si="86"/>
        <v>N</v>
      </c>
      <c r="AC35" s="39">
        <v>9</v>
      </c>
      <c r="AD35" s="40"/>
      <c r="AE35" s="41">
        <f t="shared" si="87"/>
        <v>9</v>
      </c>
      <c r="AF35" s="42">
        <f t="shared" si="88"/>
        <v>0</v>
      </c>
      <c r="AG35" s="42">
        <f t="shared" si="89"/>
        <v>0</v>
      </c>
      <c r="AH35" s="43" t="str">
        <f t="shared" si="90"/>
        <v>F</v>
      </c>
      <c r="AI35" s="42" t="str">
        <f t="shared" si="91"/>
        <v>N</v>
      </c>
      <c r="AJ35" s="39">
        <f t="shared" si="92"/>
        <v>12.5625</v>
      </c>
      <c r="AK35" s="42">
        <f t="shared" si="93"/>
        <v>23</v>
      </c>
      <c r="AL35" s="42">
        <f t="shared" si="94"/>
        <v>0</v>
      </c>
      <c r="AM35" s="42" t="str">
        <f t="shared" si="95"/>
        <v>N</v>
      </c>
      <c r="AN35" s="39">
        <f t="shared" si="96"/>
        <v>9</v>
      </c>
      <c r="AO35" s="42">
        <f t="shared" si="97"/>
        <v>0</v>
      </c>
      <c r="AP35" s="42">
        <f t="shared" si="98"/>
        <v>0</v>
      </c>
      <c r="AQ35" s="42" t="str">
        <f t="shared" si="99"/>
        <v>N</v>
      </c>
      <c r="AR35" s="39">
        <f t="shared" si="100"/>
        <v>11.85</v>
      </c>
      <c r="AS35" s="40">
        <f t="shared" si="101"/>
        <v>0</v>
      </c>
      <c r="AT35" s="40">
        <f t="shared" si="102"/>
        <v>0</v>
      </c>
      <c r="AU35" s="40">
        <f t="shared" si="103"/>
        <v>23</v>
      </c>
      <c r="AV35" s="42">
        <f t="shared" si="104"/>
        <v>30</v>
      </c>
      <c r="AW35" s="42" t="str">
        <f t="shared" si="105"/>
        <v>N</v>
      </c>
      <c r="AX35" s="44" t="str">
        <f t="shared" si="106"/>
        <v>semestre validé</v>
      </c>
      <c r="AZ35" s="102">
        <v>13</v>
      </c>
      <c r="BA35" s="152" t="s">
        <v>234</v>
      </c>
      <c r="BB35" s="38" t="s">
        <v>235</v>
      </c>
      <c r="BC35" s="152" t="s">
        <v>276</v>
      </c>
      <c r="BD35" s="45"/>
      <c r="BE35" s="38"/>
      <c r="BF35" s="41">
        <f t="shared" si="33"/>
        <v>0</v>
      </c>
      <c r="BG35" s="42">
        <f t="shared" si="34"/>
        <v>0</v>
      </c>
      <c r="BH35" s="42">
        <f t="shared" si="35"/>
        <v>0</v>
      </c>
      <c r="BI35" s="43" t="str">
        <f t="shared" si="36"/>
        <v>F</v>
      </c>
      <c r="BJ35" s="42" t="str">
        <f t="shared" si="37"/>
        <v>N</v>
      </c>
      <c r="BK35" s="39">
        <v>14</v>
      </c>
      <c r="BL35" s="40"/>
      <c r="BM35" s="41"/>
      <c r="BN35" s="42">
        <f t="shared" si="38"/>
        <v>0</v>
      </c>
      <c r="BO35" s="42">
        <f t="shared" si="39"/>
        <v>0</v>
      </c>
      <c r="BP35" s="43" t="str">
        <f t="shared" si="40"/>
        <v>F</v>
      </c>
      <c r="BQ35" s="42" t="str">
        <f t="shared" si="41"/>
        <v>N</v>
      </c>
      <c r="BR35" s="39"/>
      <c r="BS35" s="40"/>
      <c r="BT35" s="41">
        <f t="shared" si="42"/>
        <v>0</v>
      </c>
      <c r="BU35" s="42">
        <f t="shared" si="43"/>
        <v>0</v>
      </c>
      <c r="BV35" s="42">
        <f t="shared" si="44"/>
        <v>0</v>
      </c>
      <c r="BW35" s="43" t="str">
        <f t="shared" si="45"/>
        <v>F</v>
      </c>
      <c r="BX35" s="42" t="str">
        <f t="shared" si="46"/>
        <v>N</v>
      </c>
      <c r="BY35" s="39"/>
      <c r="BZ35" s="40"/>
      <c r="CA35" s="41">
        <f t="shared" si="47"/>
        <v>0</v>
      </c>
      <c r="CB35" s="42">
        <f t="shared" si="48"/>
        <v>0</v>
      </c>
      <c r="CC35" s="42">
        <f t="shared" si="49"/>
        <v>0</v>
      </c>
      <c r="CD35" s="43" t="str">
        <f t="shared" si="50"/>
        <v>F</v>
      </c>
      <c r="CE35" s="42" t="str">
        <f t="shared" si="51"/>
        <v>N</v>
      </c>
      <c r="CF35" s="41">
        <f t="shared" si="52"/>
        <v>0</v>
      </c>
      <c r="CG35" s="42">
        <f t="shared" si="53"/>
        <v>0</v>
      </c>
      <c r="CH35" s="42">
        <f t="shared" si="54"/>
        <v>0</v>
      </c>
      <c r="CI35" s="42" t="str">
        <f t="shared" si="55"/>
        <v>N</v>
      </c>
      <c r="CJ35" s="41">
        <f t="shared" si="56"/>
        <v>0</v>
      </c>
      <c r="CK35" s="42">
        <f t="shared" si="57"/>
        <v>0</v>
      </c>
      <c r="CL35" s="42">
        <f t="shared" si="58"/>
        <v>0</v>
      </c>
      <c r="CM35" s="42" t="str">
        <f t="shared" si="59"/>
        <v>N</v>
      </c>
      <c r="CN35" s="41">
        <f t="shared" si="60"/>
        <v>0</v>
      </c>
      <c r="CO35" s="42">
        <f t="shared" si="61"/>
        <v>0</v>
      </c>
      <c r="CP35" s="42">
        <f t="shared" si="62"/>
        <v>0</v>
      </c>
      <c r="CQ35" s="42" t="str">
        <f t="shared" si="63"/>
        <v>N</v>
      </c>
      <c r="CR35" s="41">
        <f t="shared" si="64"/>
        <v>0</v>
      </c>
      <c r="CS35" s="42">
        <f t="shared" si="107"/>
        <v>0</v>
      </c>
      <c r="CT35" s="40">
        <f t="shared" si="65"/>
        <v>0</v>
      </c>
      <c r="CU35" s="42">
        <f t="shared" si="66"/>
        <v>0</v>
      </c>
      <c r="CV35" s="42" t="str">
        <f t="shared" si="67"/>
        <v>N</v>
      </c>
      <c r="CW35" s="44" t="str">
        <f t="shared" si="68"/>
        <v>semestre non validé</v>
      </c>
      <c r="CX35" s="46"/>
      <c r="CY35" s="46"/>
      <c r="CZ35" s="46"/>
      <c r="DA35" s="46"/>
      <c r="DB35" s="46"/>
      <c r="DC35" s="102">
        <v>13</v>
      </c>
      <c r="DD35" s="152" t="s">
        <v>234</v>
      </c>
      <c r="DE35" s="38" t="s">
        <v>235</v>
      </c>
      <c r="DF35" s="152" t="s">
        <v>276</v>
      </c>
      <c r="DG35" s="103">
        <f t="shared" si="108"/>
        <v>11.85</v>
      </c>
      <c r="DH35" s="104">
        <f t="shared" si="109"/>
        <v>30</v>
      </c>
      <c r="DI35" s="105">
        <f t="shared" si="110"/>
        <v>0</v>
      </c>
      <c r="DJ35" s="104">
        <f t="shared" si="111"/>
        <v>0</v>
      </c>
      <c r="DK35" s="105">
        <f t="shared" si="69"/>
        <v>6.2368421052631575</v>
      </c>
      <c r="DL35" s="106">
        <f t="shared" si="112"/>
        <v>30</v>
      </c>
      <c r="DM35" s="111" t="str">
        <f t="shared" si="113"/>
        <v>Rattrapage</v>
      </c>
      <c r="DN35" s="107" t="str">
        <f t="shared" si="114"/>
        <v>Ajourné</v>
      </c>
      <c r="DO35" s="48">
        <f t="shared" si="70"/>
        <v>0</v>
      </c>
      <c r="DP35" s="47" t="str">
        <f t="shared" si="71"/>
        <v>N</v>
      </c>
    </row>
    <row r="36" spans="1:120" s="35" customFormat="1" ht="30" customHeight="1" thickBot="1">
      <c r="A36" s="102">
        <v>14</v>
      </c>
      <c r="B36" s="152" t="s">
        <v>236</v>
      </c>
      <c r="C36" s="38" t="s">
        <v>237</v>
      </c>
      <c r="D36" s="154" t="s">
        <v>277</v>
      </c>
      <c r="E36" s="157" t="s">
        <v>314</v>
      </c>
      <c r="F36" s="157" t="s">
        <v>341</v>
      </c>
      <c r="G36" s="157" t="s">
        <v>340</v>
      </c>
      <c r="H36" s="39">
        <v>14.5</v>
      </c>
      <c r="I36" s="40"/>
      <c r="J36" s="41">
        <f t="shared" si="72"/>
        <v>14.5</v>
      </c>
      <c r="K36" s="42">
        <f t="shared" si="73"/>
        <v>8</v>
      </c>
      <c r="L36" s="42">
        <f t="shared" si="74"/>
        <v>0</v>
      </c>
      <c r="M36" s="43" t="str">
        <f t="shared" si="75"/>
        <v>C</v>
      </c>
      <c r="N36" s="42" t="str">
        <f t="shared" si="76"/>
        <v>N</v>
      </c>
      <c r="O36" s="39">
        <v>11.75</v>
      </c>
      <c r="P36" s="40"/>
      <c r="Q36" s="41">
        <f t="shared" si="77"/>
        <v>11.75</v>
      </c>
      <c r="R36" s="42">
        <f t="shared" si="78"/>
        <v>8</v>
      </c>
      <c r="S36" s="42">
        <f t="shared" si="79"/>
        <v>0</v>
      </c>
      <c r="T36" s="43" t="str">
        <f t="shared" si="80"/>
        <v>E</v>
      </c>
      <c r="U36" s="42" t="str">
        <f t="shared" si="81"/>
        <v>N</v>
      </c>
      <c r="V36" s="39">
        <v>13.16</v>
      </c>
      <c r="W36" s="40"/>
      <c r="X36" s="41">
        <f t="shared" si="82"/>
        <v>13.16</v>
      </c>
      <c r="Y36" s="42">
        <f t="shared" si="83"/>
        <v>7</v>
      </c>
      <c r="Z36" s="42">
        <f t="shared" si="84"/>
        <v>0</v>
      </c>
      <c r="AA36" s="43" t="str">
        <f t="shared" si="85"/>
        <v>D</v>
      </c>
      <c r="AB36" s="42" t="str">
        <f t="shared" si="86"/>
        <v>N</v>
      </c>
      <c r="AC36" s="39">
        <v>13.66</v>
      </c>
      <c r="AD36" s="40"/>
      <c r="AE36" s="41">
        <f t="shared" si="87"/>
        <v>13.66</v>
      </c>
      <c r="AF36" s="42">
        <f t="shared" si="88"/>
        <v>7</v>
      </c>
      <c r="AG36" s="42">
        <f t="shared" si="89"/>
        <v>0</v>
      </c>
      <c r="AH36" s="43" t="str">
        <f t="shared" si="90"/>
        <v>D</v>
      </c>
      <c r="AI36" s="42" t="str">
        <f t="shared" si="91"/>
        <v>N</v>
      </c>
      <c r="AJ36" s="39">
        <f t="shared" si="92"/>
        <v>13.133749999999999</v>
      </c>
      <c r="AK36" s="42">
        <f t="shared" si="93"/>
        <v>23</v>
      </c>
      <c r="AL36" s="42">
        <f t="shared" si="94"/>
        <v>0</v>
      </c>
      <c r="AM36" s="42" t="str">
        <f t="shared" si="95"/>
        <v>N</v>
      </c>
      <c r="AN36" s="39">
        <f t="shared" si="96"/>
        <v>13.66</v>
      </c>
      <c r="AO36" s="42">
        <f t="shared" si="97"/>
        <v>7</v>
      </c>
      <c r="AP36" s="42">
        <f t="shared" si="98"/>
        <v>0</v>
      </c>
      <c r="AQ36" s="42" t="str">
        <f t="shared" si="99"/>
        <v>N</v>
      </c>
      <c r="AR36" s="39">
        <f t="shared" si="100"/>
        <v>13.238999999999999</v>
      </c>
      <c r="AS36" s="40">
        <f t="shared" si="101"/>
        <v>0</v>
      </c>
      <c r="AT36" s="40">
        <f t="shared" si="102"/>
        <v>0</v>
      </c>
      <c r="AU36" s="40">
        <f t="shared" si="103"/>
        <v>30</v>
      </c>
      <c r="AV36" s="42">
        <f t="shared" si="104"/>
        <v>30</v>
      </c>
      <c r="AW36" s="42" t="str">
        <f t="shared" si="105"/>
        <v>N</v>
      </c>
      <c r="AX36" s="44" t="str">
        <f t="shared" si="106"/>
        <v>semestre validé</v>
      </c>
      <c r="AZ36" s="102">
        <v>14</v>
      </c>
      <c r="BA36" s="152" t="s">
        <v>236</v>
      </c>
      <c r="BB36" s="38" t="s">
        <v>237</v>
      </c>
      <c r="BC36" s="152" t="s">
        <v>277</v>
      </c>
      <c r="BD36" s="45"/>
      <c r="BE36" s="38"/>
      <c r="BF36" s="41">
        <f t="shared" si="33"/>
        <v>0</v>
      </c>
      <c r="BG36" s="42">
        <f t="shared" si="34"/>
        <v>0</v>
      </c>
      <c r="BH36" s="42">
        <f t="shared" si="35"/>
        <v>0</v>
      </c>
      <c r="BI36" s="43" t="str">
        <f t="shared" si="36"/>
        <v>F</v>
      </c>
      <c r="BJ36" s="42" t="str">
        <f t="shared" si="37"/>
        <v>N</v>
      </c>
      <c r="BK36" s="39">
        <v>10</v>
      </c>
      <c r="BL36" s="40"/>
      <c r="BM36" s="41"/>
      <c r="BN36" s="42">
        <f t="shared" si="38"/>
        <v>0</v>
      </c>
      <c r="BO36" s="42">
        <f t="shared" si="39"/>
        <v>0</v>
      </c>
      <c r="BP36" s="43" t="str">
        <f t="shared" si="40"/>
        <v>F</v>
      </c>
      <c r="BQ36" s="42" t="str">
        <f t="shared" si="41"/>
        <v>N</v>
      </c>
      <c r="BR36" s="39"/>
      <c r="BS36" s="40"/>
      <c r="BT36" s="41">
        <f t="shared" si="42"/>
        <v>0</v>
      </c>
      <c r="BU36" s="42">
        <f t="shared" si="43"/>
        <v>0</v>
      </c>
      <c r="BV36" s="42">
        <f t="shared" si="44"/>
        <v>0</v>
      </c>
      <c r="BW36" s="43" t="str">
        <f t="shared" si="45"/>
        <v>F</v>
      </c>
      <c r="BX36" s="42" t="str">
        <f t="shared" si="46"/>
        <v>N</v>
      </c>
      <c r="BY36" s="39"/>
      <c r="BZ36" s="40"/>
      <c r="CA36" s="41">
        <f t="shared" si="47"/>
        <v>0</v>
      </c>
      <c r="CB36" s="42">
        <f t="shared" si="48"/>
        <v>0</v>
      </c>
      <c r="CC36" s="42">
        <f t="shared" si="49"/>
        <v>0</v>
      </c>
      <c r="CD36" s="43" t="str">
        <f t="shared" si="50"/>
        <v>F</v>
      </c>
      <c r="CE36" s="42" t="str">
        <f t="shared" si="51"/>
        <v>N</v>
      </c>
      <c r="CF36" s="41">
        <f t="shared" si="52"/>
        <v>0</v>
      </c>
      <c r="CG36" s="42">
        <f t="shared" si="53"/>
        <v>0</v>
      </c>
      <c r="CH36" s="42">
        <f t="shared" si="54"/>
        <v>0</v>
      </c>
      <c r="CI36" s="42" t="str">
        <f t="shared" si="55"/>
        <v>N</v>
      </c>
      <c r="CJ36" s="41">
        <f t="shared" si="56"/>
        <v>0</v>
      </c>
      <c r="CK36" s="42">
        <f t="shared" si="57"/>
        <v>0</v>
      </c>
      <c r="CL36" s="42">
        <f t="shared" si="58"/>
        <v>0</v>
      </c>
      <c r="CM36" s="42" t="str">
        <f t="shared" si="59"/>
        <v>N</v>
      </c>
      <c r="CN36" s="41">
        <f t="shared" si="60"/>
        <v>0</v>
      </c>
      <c r="CO36" s="42">
        <f t="shared" si="61"/>
        <v>0</v>
      </c>
      <c r="CP36" s="42">
        <f t="shared" si="62"/>
        <v>0</v>
      </c>
      <c r="CQ36" s="42" t="str">
        <f t="shared" si="63"/>
        <v>N</v>
      </c>
      <c r="CR36" s="41">
        <f t="shared" si="64"/>
        <v>0</v>
      </c>
      <c r="CS36" s="42">
        <f t="shared" si="107"/>
        <v>0</v>
      </c>
      <c r="CT36" s="40">
        <f t="shared" si="65"/>
        <v>0</v>
      </c>
      <c r="CU36" s="42">
        <f t="shared" si="66"/>
        <v>0</v>
      </c>
      <c r="CV36" s="42" t="str">
        <f t="shared" si="67"/>
        <v>N</v>
      </c>
      <c r="CW36" s="44" t="str">
        <f t="shared" si="68"/>
        <v>semestre non validé</v>
      </c>
      <c r="CX36" s="46"/>
      <c r="CY36" s="46"/>
      <c r="CZ36" s="46"/>
      <c r="DA36" s="46"/>
      <c r="DB36" s="46"/>
      <c r="DC36" s="102">
        <v>14</v>
      </c>
      <c r="DD36" s="152" t="s">
        <v>236</v>
      </c>
      <c r="DE36" s="38" t="s">
        <v>237</v>
      </c>
      <c r="DF36" s="152" t="s">
        <v>277</v>
      </c>
      <c r="DG36" s="103">
        <f t="shared" si="108"/>
        <v>13.238999999999999</v>
      </c>
      <c r="DH36" s="104">
        <f t="shared" si="109"/>
        <v>30</v>
      </c>
      <c r="DI36" s="105">
        <f t="shared" si="110"/>
        <v>0</v>
      </c>
      <c r="DJ36" s="104">
        <f t="shared" si="111"/>
        <v>0</v>
      </c>
      <c r="DK36" s="105">
        <f t="shared" si="69"/>
        <v>6.9678947368421049</v>
      </c>
      <c r="DL36" s="106">
        <f t="shared" si="112"/>
        <v>30</v>
      </c>
      <c r="DM36" s="111" t="str">
        <f t="shared" si="113"/>
        <v>Rattrapage</v>
      </c>
      <c r="DN36" s="107" t="str">
        <f t="shared" si="114"/>
        <v>Ajourné</v>
      </c>
      <c r="DO36" s="48">
        <f t="shared" si="70"/>
        <v>0</v>
      </c>
      <c r="DP36" s="47" t="str">
        <f t="shared" si="71"/>
        <v>N</v>
      </c>
    </row>
    <row r="37" spans="1:120" s="35" customFormat="1" ht="30" customHeight="1" thickBot="1">
      <c r="A37" s="102">
        <v>15</v>
      </c>
      <c r="B37" s="152" t="s">
        <v>238</v>
      </c>
      <c r="C37" s="38" t="s">
        <v>239</v>
      </c>
      <c r="D37" s="154" t="s">
        <v>278</v>
      </c>
      <c r="E37" s="157" t="s">
        <v>315</v>
      </c>
      <c r="F37" s="157" t="s">
        <v>316</v>
      </c>
      <c r="G37" s="157" t="s">
        <v>301</v>
      </c>
      <c r="H37" s="39">
        <v>9</v>
      </c>
      <c r="I37" s="40"/>
      <c r="J37" s="41">
        <f t="shared" si="72"/>
        <v>9</v>
      </c>
      <c r="K37" s="42">
        <f t="shared" si="73"/>
        <v>0</v>
      </c>
      <c r="L37" s="42">
        <f t="shared" si="74"/>
        <v>0</v>
      </c>
      <c r="M37" s="43" t="str">
        <f t="shared" si="75"/>
        <v>F</v>
      </c>
      <c r="N37" s="42" t="str">
        <f t="shared" si="76"/>
        <v>N</v>
      </c>
      <c r="O37" s="39">
        <v>8.25</v>
      </c>
      <c r="P37" s="40"/>
      <c r="Q37" s="41">
        <f t="shared" si="77"/>
        <v>8.25</v>
      </c>
      <c r="R37" s="42">
        <f t="shared" si="78"/>
        <v>0</v>
      </c>
      <c r="S37" s="42">
        <f t="shared" si="79"/>
        <v>0</v>
      </c>
      <c r="T37" s="43" t="str">
        <f t="shared" si="80"/>
        <v>F</v>
      </c>
      <c r="U37" s="42" t="str">
        <f t="shared" si="81"/>
        <v>N</v>
      </c>
      <c r="V37" s="39">
        <v>12.66</v>
      </c>
      <c r="W37" s="40"/>
      <c r="X37" s="41">
        <f t="shared" si="82"/>
        <v>12.66</v>
      </c>
      <c r="Y37" s="42">
        <f t="shared" si="83"/>
        <v>7</v>
      </c>
      <c r="Z37" s="42">
        <f t="shared" si="84"/>
        <v>0</v>
      </c>
      <c r="AA37" s="43" t="str">
        <f t="shared" si="85"/>
        <v>D</v>
      </c>
      <c r="AB37" s="42" t="str">
        <f t="shared" si="86"/>
        <v>N</v>
      </c>
      <c r="AC37" s="39">
        <v>12</v>
      </c>
      <c r="AD37" s="40"/>
      <c r="AE37" s="41">
        <f t="shared" si="87"/>
        <v>12</v>
      </c>
      <c r="AF37" s="42">
        <f t="shared" si="88"/>
        <v>7</v>
      </c>
      <c r="AG37" s="42">
        <f t="shared" si="89"/>
        <v>0</v>
      </c>
      <c r="AH37" s="43" t="str">
        <f t="shared" si="90"/>
        <v>D</v>
      </c>
      <c r="AI37" s="42" t="str">
        <f t="shared" si="91"/>
        <v>N</v>
      </c>
      <c r="AJ37" s="39">
        <f t="shared" si="92"/>
        <v>9.6337499999999991</v>
      </c>
      <c r="AK37" s="42">
        <f t="shared" si="93"/>
        <v>7</v>
      </c>
      <c r="AL37" s="42">
        <f t="shared" si="94"/>
        <v>0</v>
      </c>
      <c r="AM37" s="42" t="str">
        <f t="shared" si="95"/>
        <v>N</v>
      </c>
      <c r="AN37" s="39">
        <f t="shared" si="96"/>
        <v>12</v>
      </c>
      <c r="AO37" s="42">
        <f t="shared" si="97"/>
        <v>7</v>
      </c>
      <c r="AP37" s="42">
        <f t="shared" si="98"/>
        <v>0</v>
      </c>
      <c r="AQ37" s="42" t="str">
        <f t="shared" si="99"/>
        <v>N</v>
      </c>
      <c r="AR37" s="39">
        <f t="shared" si="100"/>
        <v>10.106999999999999</v>
      </c>
      <c r="AS37" s="40">
        <f t="shared" si="101"/>
        <v>0</v>
      </c>
      <c r="AT37" s="40">
        <f t="shared" si="102"/>
        <v>0</v>
      </c>
      <c r="AU37" s="40">
        <f t="shared" si="103"/>
        <v>14</v>
      </c>
      <c r="AV37" s="42">
        <f t="shared" si="104"/>
        <v>30</v>
      </c>
      <c r="AW37" s="42" t="str">
        <f t="shared" si="105"/>
        <v>N</v>
      </c>
      <c r="AX37" s="44" t="str">
        <f t="shared" si="106"/>
        <v>semestre validé</v>
      </c>
      <c r="AZ37" s="102">
        <v>15</v>
      </c>
      <c r="BA37" s="152" t="s">
        <v>238</v>
      </c>
      <c r="BB37" s="38" t="s">
        <v>239</v>
      </c>
      <c r="BC37" s="152" t="s">
        <v>278</v>
      </c>
      <c r="BD37" s="45"/>
      <c r="BE37" s="38"/>
      <c r="BF37" s="41">
        <f t="shared" si="33"/>
        <v>0</v>
      </c>
      <c r="BG37" s="42">
        <f t="shared" si="34"/>
        <v>0</v>
      </c>
      <c r="BH37" s="42">
        <f t="shared" si="35"/>
        <v>0</v>
      </c>
      <c r="BI37" s="43" t="str">
        <f t="shared" si="36"/>
        <v>F</v>
      </c>
      <c r="BJ37" s="42" t="str">
        <f t="shared" si="37"/>
        <v>N</v>
      </c>
      <c r="BK37" s="39">
        <v>15.5</v>
      </c>
      <c r="BL37" s="40"/>
      <c r="BM37" s="41"/>
      <c r="BN37" s="42">
        <f t="shared" si="38"/>
        <v>0</v>
      </c>
      <c r="BO37" s="42">
        <f t="shared" si="39"/>
        <v>0</v>
      </c>
      <c r="BP37" s="43" t="str">
        <f t="shared" si="40"/>
        <v>F</v>
      </c>
      <c r="BQ37" s="42" t="str">
        <f t="shared" si="41"/>
        <v>N</v>
      </c>
      <c r="BR37" s="39"/>
      <c r="BS37" s="40"/>
      <c r="BT37" s="41">
        <f t="shared" si="42"/>
        <v>0</v>
      </c>
      <c r="BU37" s="42">
        <f t="shared" si="43"/>
        <v>0</v>
      </c>
      <c r="BV37" s="42">
        <f t="shared" si="44"/>
        <v>0</v>
      </c>
      <c r="BW37" s="43" t="str">
        <f t="shared" si="45"/>
        <v>F</v>
      </c>
      <c r="BX37" s="42" t="str">
        <f t="shared" si="46"/>
        <v>N</v>
      </c>
      <c r="BY37" s="39"/>
      <c r="BZ37" s="40"/>
      <c r="CA37" s="41">
        <f t="shared" si="47"/>
        <v>0</v>
      </c>
      <c r="CB37" s="42">
        <f t="shared" si="48"/>
        <v>0</v>
      </c>
      <c r="CC37" s="42">
        <f t="shared" si="49"/>
        <v>0</v>
      </c>
      <c r="CD37" s="43" t="str">
        <f t="shared" si="50"/>
        <v>F</v>
      </c>
      <c r="CE37" s="42" t="str">
        <f t="shared" si="51"/>
        <v>N</v>
      </c>
      <c r="CF37" s="41">
        <f t="shared" si="52"/>
        <v>0</v>
      </c>
      <c r="CG37" s="42">
        <f t="shared" si="53"/>
        <v>0</v>
      </c>
      <c r="CH37" s="42">
        <f t="shared" si="54"/>
        <v>0</v>
      </c>
      <c r="CI37" s="42" t="str">
        <f t="shared" si="55"/>
        <v>N</v>
      </c>
      <c r="CJ37" s="41">
        <f t="shared" si="56"/>
        <v>0</v>
      </c>
      <c r="CK37" s="42">
        <f t="shared" si="57"/>
        <v>0</v>
      </c>
      <c r="CL37" s="42">
        <f t="shared" si="58"/>
        <v>0</v>
      </c>
      <c r="CM37" s="42" t="str">
        <f t="shared" si="59"/>
        <v>N</v>
      </c>
      <c r="CN37" s="41">
        <f t="shared" si="60"/>
        <v>0</v>
      </c>
      <c r="CO37" s="42">
        <f t="shared" si="61"/>
        <v>0</v>
      </c>
      <c r="CP37" s="42">
        <f t="shared" si="62"/>
        <v>0</v>
      </c>
      <c r="CQ37" s="42" t="str">
        <f t="shared" si="63"/>
        <v>N</v>
      </c>
      <c r="CR37" s="41">
        <f t="shared" si="64"/>
        <v>0</v>
      </c>
      <c r="CS37" s="42">
        <f t="shared" si="107"/>
        <v>0</v>
      </c>
      <c r="CT37" s="40">
        <f t="shared" si="65"/>
        <v>0</v>
      </c>
      <c r="CU37" s="42">
        <f t="shared" si="66"/>
        <v>0</v>
      </c>
      <c r="CV37" s="42" t="str">
        <f t="shared" si="67"/>
        <v>N</v>
      </c>
      <c r="CW37" s="44" t="str">
        <f t="shared" si="68"/>
        <v>semestre non validé</v>
      </c>
      <c r="CX37" s="46"/>
      <c r="CY37" s="46"/>
      <c r="CZ37" s="46"/>
      <c r="DA37" s="46"/>
      <c r="DB37" s="46"/>
      <c r="DC37" s="102">
        <v>15</v>
      </c>
      <c r="DD37" s="152" t="s">
        <v>238</v>
      </c>
      <c r="DE37" s="38" t="s">
        <v>239</v>
      </c>
      <c r="DF37" s="152" t="s">
        <v>278</v>
      </c>
      <c r="DG37" s="103">
        <f t="shared" si="108"/>
        <v>10.106999999999999</v>
      </c>
      <c r="DH37" s="104">
        <f t="shared" si="109"/>
        <v>30</v>
      </c>
      <c r="DI37" s="105">
        <f t="shared" si="110"/>
        <v>0</v>
      </c>
      <c r="DJ37" s="104">
        <f t="shared" si="111"/>
        <v>0</v>
      </c>
      <c r="DK37" s="105">
        <f t="shared" si="69"/>
        <v>5.3194736842105259</v>
      </c>
      <c r="DL37" s="106">
        <f t="shared" si="112"/>
        <v>30</v>
      </c>
      <c r="DM37" s="111" t="str">
        <f t="shared" si="113"/>
        <v>Rattrapage</v>
      </c>
      <c r="DN37" s="107" t="str">
        <f t="shared" si="114"/>
        <v>Ajourné</v>
      </c>
      <c r="DO37" s="48">
        <f t="shared" si="70"/>
        <v>0</v>
      </c>
      <c r="DP37" s="47" t="str">
        <f t="shared" si="71"/>
        <v>N</v>
      </c>
    </row>
    <row r="38" spans="1:120" s="35" customFormat="1" ht="30" customHeight="1" thickBot="1">
      <c r="A38" s="102">
        <v>16</v>
      </c>
      <c r="B38" s="152" t="s">
        <v>240</v>
      </c>
      <c r="C38" s="38" t="s">
        <v>241</v>
      </c>
      <c r="D38" s="154" t="s">
        <v>279</v>
      </c>
      <c r="E38" s="157" t="s">
        <v>317</v>
      </c>
      <c r="F38" s="157" t="s">
        <v>318</v>
      </c>
      <c r="G38" s="157" t="s">
        <v>301</v>
      </c>
      <c r="H38" s="39">
        <v>5</v>
      </c>
      <c r="I38" s="40"/>
      <c r="J38" s="41">
        <f t="shared" si="72"/>
        <v>5</v>
      </c>
      <c r="K38" s="42">
        <f t="shared" si="73"/>
        <v>0</v>
      </c>
      <c r="L38" s="42">
        <f t="shared" si="74"/>
        <v>0</v>
      </c>
      <c r="M38" s="43" t="str">
        <f t="shared" si="75"/>
        <v>F</v>
      </c>
      <c r="N38" s="42" t="str">
        <f t="shared" si="76"/>
        <v>N</v>
      </c>
      <c r="O38" s="39">
        <v>11</v>
      </c>
      <c r="P38" s="40"/>
      <c r="Q38" s="41">
        <f t="shared" si="77"/>
        <v>11</v>
      </c>
      <c r="R38" s="42">
        <f t="shared" si="78"/>
        <v>8</v>
      </c>
      <c r="S38" s="42">
        <f t="shared" si="79"/>
        <v>0</v>
      </c>
      <c r="T38" s="43" t="str">
        <f t="shared" si="80"/>
        <v>E</v>
      </c>
      <c r="U38" s="42" t="str">
        <f t="shared" si="81"/>
        <v>N</v>
      </c>
      <c r="V38" s="39">
        <v>12.66</v>
      </c>
      <c r="W38" s="40"/>
      <c r="X38" s="41">
        <f t="shared" si="82"/>
        <v>12.66</v>
      </c>
      <c r="Y38" s="42">
        <f t="shared" si="83"/>
        <v>7</v>
      </c>
      <c r="Z38" s="42">
        <f t="shared" si="84"/>
        <v>0</v>
      </c>
      <c r="AA38" s="43" t="str">
        <f t="shared" si="85"/>
        <v>D</v>
      </c>
      <c r="AB38" s="42" t="str">
        <f t="shared" si="86"/>
        <v>N</v>
      </c>
      <c r="AC38" s="39">
        <v>14</v>
      </c>
      <c r="AD38" s="40"/>
      <c r="AE38" s="41">
        <f t="shared" si="87"/>
        <v>14</v>
      </c>
      <c r="AF38" s="42">
        <f t="shared" si="88"/>
        <v>7</v>
      </c>
      <c r="AG38" s="42">
        <f t="shared" si="89"/>
        <v>0</v>
      </c>
      <c r="AH38" s="43" t="str">
        <f t="shared" si="90"/>
        <v>C</v>
      </c>
      <c r="AI38" s="42" t="str">
        <f t="shared" si="91"/>
        <v>N</v>
      </c>
      <c r="AJ38" s="39">
        <f t="shared" si="92"/>
        <v>9.1649999999999991</v>
      </c>
      <c r="AK38" s="42">
        <f t="shared" si="93"/>
        <v>15</v>
      </c>
      <c r="AL38" s="42">
        <f t="shared" si="94"/>
        <v>0</v>
      </c>
      <c r="AM38" s="42" t="str">
        <f t="shared" si="95"/>
        <v>N</v>
      </c>
      <c r="AN38" s="39">
        <f t="shared" si="96"/>
        <v>14</v>
      </c>
      <c r="AO38" s="42">
        <f t="shared" si="97"/>
        <v>7</v>
      </c>
      <c r="AP38" s="42">
        <f t="shared" si="98"/>
        <v>0</v>
      </c>
      <c r="AQ38" s="42" t="str">
        <f t="shared" si="99"/>
        <v>N</v>
      </c>
      <c r="AR38" s="39">
        <f t="shared" si="100"/>
        <v>10.132</v>
      </c>
      <c r="AS38" s="40">
        <f t="shared" si="101"/>
        <v>0</v>
      </c>
      <c r="AT38" s="40">
        <f t="shared" si="102"/>
        <v>0</v>
      </c>
      <c r="AU38" s="40">
        <f t="shared" si="103"/>
        <v>22</v>
      </c>
      <c r="AV38" s="42">
        <f t="shared" si="104"/>
        <v>30</v>
      </c>
      <c r="AW38" s="42" t="str">
        <f t="shared" si="105"/>
        <v>N</v>
      </c>
      <c r="AX38" s="44" t="str">
        <f t="shared" si="106"/>
        <v>semestre validé</v>
      </c>
      <c r="AZ38" s="102">
        <v>16</v>
      </c>
      <c r="BA38" s="152" t="s">
        <v>240</v>
      </c>
      <c r="BB38" s="38" t="s">
        <v>241</v>
      </c>
      <c r="BC38" s="152" t="s">
        <v>279</v>
      </c>
      <c r="BD38" s="96"/>
      <c r="BE38" s="97"/>
      <c r="BF38" s="41">
        <f t="shared" si="33"/>
        <v>0</v>
      </c>
      <c r="BG38" s="42">
        <f t="shared" si="34"/>
        <v>0</v>
      </c>
      <c r="BH38" s="42">
        <f t="shared" si="35"/>
        <v>0</v>
      </c>
      <c r="BI38" s="43" t="str">
        <f t="shared" si="36"/>
        <v>F</v>
      </c>
      <c r="BJ38" s="42" t="str">
        <f t="shared" si="37"/>
        <v>N</v>
      </c>
      <c r="BK38" s="94">
        <v>14</v>
      </c>
      <c r="BL38" s="95"/>
      <c r="BM38" s="41"/>
      <c r="BN38" s="42">
        <f t="shared" si="38"/>
        <v>0</v>
      </c>
      <c r="BO38" s="42">
        <f t="shared" si="39"/>
        <v>0</v>
      </c>
      <c r="BP38" s="43" t="str">
        <f t="shared" si="40"/>
        <v>F</v>
      </c>
      <c r="BQ38" s="42" t="str">
        <f t="shared" si="41"/>
        <v>N</v>
      </c>
      <c r="BR38" s="94"/>
      <c r="BS38" s="95"/>
      <c r="BT38" s="41">
        <f t="shared" si="42"/>
        <v>0</v>
      </c>
      <c r="BU38" s="42">
        <f t="shared" si="43"/>
        <v>0</v>
      </c>
      <c r="BV38" s="42">
        <f t="shared" si="44"/>
        <v>0</v>
      </c>
      <c r="BW38" s="43" t="str">
        <f t="shared" si="45"/>
        <v>F</v>
      </c>
      <c r="BX38" s="42" t="str">
        <f t="shared" si="46"/>
        <v>N</v>
      </c>
      <c r="BY38" s="94"/>
      <c r="BZ38" s="95"/>
      <c r="CA38" s="41">
        <f t="shared" si="47"/>
        <v>0</v>
      </c>
      <c r="CB38" s="42">
        <f t="shared" si="48"/>
        <v>0</v>
      </c>
      <c r="CC38" s="42">
        <f t="shared" si="49"/>
        <v>0</v>
      </c>
      <c r="CD38" s="43" t="str">
        <f t="shared" si="50"/>
        <v>F</v>
      </c>
      <c r="CE38" s="42" t="str">
        <f t="shared" si="51"/>
        <v>N</v>
      </c>
      <c r="CF38" s="41">
        <f t="shared" si="52"/>
        <v>0</v>
      </c>
      <c r="CG38" s="42">
        <f t="shared" si="53"/>
        <v>0</v>
      </c>
      <c r="CH38" s="42">
        <f t="shared" si="54"/>
        <v>0</v>
      </c>
      <c r="CI38" s="42" t="str">
        <f t="shared" si="55"/>
        <v>N</v>
      </c>
      <c r="CJ38" s="41">
        <f t="shared" si="56"/>
        <v>0</v>
      </c>
      <c r="CK38" s="42">
        <f t="shared" si="57"/>
        <v>0</v>
      </c>
      <c r="CL38" s="42">
        <f t="shared" si="58"/>
        <v>0</v>
      </c>
      <c r="CM38" s="42" t="str">
        <f t="shared" si="59"/>
        <v>N</v>
      </c>
      <c r="CN38" s="41">
        <f t="shared" si="60"/>
        <v>0</v>
      </c>
      <c r="CO38" s="42">
        <f t="shared" si="61"/>
        <v>0</v>
      </c>
      <c r="CP38" s="42">
        <f t="shared" si="62"/>
        <v>0</v>
      </c>
      <c r="CQ38" s="42" t="str">
        <f t="shared" si="63"/>
        <v>N</v>
      </c>
      <c r="CR38" s="41">
        <f t="shared" si="64"/>
        <v>0</v>
      </c>
      <c r="CS38" s="42">
        <f t="shared" si="107"/>
        <v>0</v>
      </c>
      <c r="CT38" s="40">
        <f t="shared" si="65"/>
        <v>0</v>
      </c>
      <c r="CU38" s="42">
        <f t="shared" si="66"/>
        <v>0</v>
      </c>
      <c r="CV38" s="42" t="str">
        <f t="shared" si="67"/>
        <v>N</v>
      </c>
      <c r="CW38" s="44" t="str">
        <f t="shared" si="68"/>
        <v>semestre non validé</v>
      </c>
      <c r="CX38" s="46"/>
      <c r="CY38" s="46"/>
      <c r="CZ38" s="46"/>
      <c r="DA38" s="46"/>
      <c r="DB38" s="46"/>
      <c r="DC38" s="102">
        <v>16</v>
      </c>
      <c r="DD38" s="152" t="s">
        <v>240</v>
      </c>
      <c r="DE38" s="38" t="s">
        <v>241</v>
      </c>
      <c r="DF38" s="152" t="s">
        <v>279</v>
      </c>
      <c r="DG38" s="103">
        <f t="shared" si="108"/>
        <v>10.132</v>
      </c>
      <c r="DH38" s="104">
        <f t="shared" si="109"/>
        <v>30</v>
      </c>
      <c r="DI38" s="105">
        <f t="shared" si="110"/>
        <v>0</v>
      </c>
      <c r="DJ38" s="104">
        <f t="shared" si="111"/>
        <v>0</v>
      </c>
      <c r="DK38" s="105">
        <f t="shared" si="69"/>
        <v>5.3326315789473684</v>
      </c>
      <c r="DL38" s="106">
        <f t="shared" si="112"/>
        <v>30</v>
      </c>
      <c r="DM38" s="111" t="str">
        <f t="shared" si="113"/>
        <v>Rattrapage</v>
      </c>
      <c r="DN38" s="107" t="str">
        <f t="shared" si="114"/>
        <v>Ajourné</v>
      </c>
      <c r="DO38" s="48">
        <f t="shared" si="70"/>
        <v>0</v>
      </c>
      <c r="DP38" s="47" t="str">
        <f t="shared" si="71"/>
        <v>N</v>
      </c>
    </row>
    <row r="39" spans="1:120" ht="30" customHeight="1" thickBot="1">
      <c r="A39" s="102">
        <v>17</v>
      </c>
      <c r="B39" s="152" t="s">
        <v>242</v>
      </c>
      <c r="C39" s="38" t="s">
        <v>243</v>
      </c>
      <c r="D39" s="154" t="s">
        <v>280</v>
      </c>
      <c r="E39" s="157" t="s">
        <v>319</v>
      </c>
      <c r="F39" s="157" t="s">
        <v>293</v>
      </c>
      <c r="G39" s="157" t="s">
        <v>301</v>
      </c>
      <c r="H39" s="39">
        <v>0</v>
      </c>
      <c r="I39" s="40"/>
      <c r="J39" s="41">
        <f t="shared" si="72"/>
        <v>0</v>
      </c>
      <c r="K39" s="42">
        <f t="shared" si="73"/>
        <v>0</v>
      </c>
      <c r="L39" s="42">
        <f t="shared" si="74"/>
        <v>0</v>
      </c>
      <c r="M39" s="43" t="str">
        <f t="shared" si="75"/>
        <v>F</v>
      </c>
      <c r="N39" s="42" t="str">
        <f t="shared" si="76"/>
        <v>N</v>
      </c>
      <c r="O39" s="39"/>
      <c r="P39" s="40"/>
      <c r="Q39" s="41">
        <f t="shared" si="77"/>
        <v>0</v>
      </c>
      <c r="R39" s="42">
        <f t="shared" si="78"/>
        <v>0</v>
      </c>
      <c r="S39" s="42">
        <f t="shared" si="79"/>
        <v>0</v>
      </c>
      <c r="T39" s="43" t="str">
        <f t="shared" si="80"/>
        <v>F</v>
      </c>
      <c r="U39" s="42" t="str">
        <f t="shared" si="81"/>
        <v>N</v>
      </c>
      <c r="V39" s="39">
        <v>12.66</v>
      </c>
      <c r="W39" s="40"/>
      <c r="X39" s="41">
        <f t="shared" si="82"/>
        <v>12.66</v>
      </c>
      <c r="Y39" s="42">
        <f t="shared" si="83"/>
        <v>7</v>
      </c>
      <c r="Z39" s="42">
        <f t="shared" si="84"/>
        <v>0</v>
      </c>
      <c r="AA39" s="43" t="str">
        <f t="shared" si="85"/>
        <v>D</v>
      </c>
      <c r="AB39" s="42" t="str">
        <f t="shared" si="86"/>
        <v>N</v>
      </c>
      <c r="AC39" s="39">
        <v>5</v>
      </c>
      <c r="AD39" s="40"/>
      <c r="AE39" s="41">
        <f t="shared" si="87"/>
        <v>5</v>
      </c>
      <c r="AF39" s="42">
        <f t="shared" si="88"/>
        <v>0</v>
      </c>
      <c r="AG39" s="42">
        <f t="shared" si="89"/>
        <v>0</v>
      </c>
      <c r="AH39" s="43" t="str">
        <f t="shared" si="90"/>
        <v>F</v>
      </c>
      <c r="AI39" s="42" t="str">
        <f t="shared" si="91"/>
        <v>N</v>
      </c>
      <c r="AJ39" s="39">
        <f t="shared" si="92"/>
        <v>3.165</v>
      </c>
      <c r="AK39" s="42">
        <f t="shared" si="93"/>
        <v>7</v>
      </c>
      <c r="AL39" s="42">
        <f t="shared" si="94"/>
        <v>0</v>
      </c>
      <c r="AM39" s="42" t="str">
        <f t="shared" si="95"/>
        <v>N</v>
      </c>
      <c r="AN39" s="39">
        <f t="shared" si="96"/>
        <v>5</v>
      </c>
      <c r="AO39" s="42">
        <f t="shared" si="97"/>
        <v>0</v>
      </c>
      <c r="AP39" s="42">
        <f t="shared" si="98"/>
        <v>0</v>
      </c>
      <c r="AQ39" s="42" t="str">
        <f t="shared" si="99"/>
        <v>N</v>
      </c>
      <c r="AR39" s="39">
        <f t="shared" si="100"/>
        <v>3.532</v>
      </c>
      <c r="AS39" s="40">
        <f t="shared" si="101"/>
        <v>0</v>
      </c>
      <c r="AT39" s="40">
        <f t="shared" si="102"/>
        <v>0</v>
      </c>
      <c r="AU39" s="40">
        <f t="shared" si="103"/>
        <v>7</v>
      </c>
      <c r="AV39" s="42">
        <f t="shared" si="104"/>
        <v>7</v>
      </c>
      <c r="AW39" s="42" t="str">
        <f t="shared" si="105"/>
        <v>N</v>
      </c>
      <c r="AX39" s="44" t="str">
        <f t="shared" si="106"/>
        <v>semestre non validé</v>
      </c>
      <c r="AZ39" s="102">
        <v>17</v>
      </c>
      <c r="BA39" s="152" t="s">
        <v>242</v>
      </c>
      <c r="BB39" s="38" t="s">
        <v>243</v>
      </c>
      <c r="BC39" s="152" t="s">
        <v>280</v>
      </c>
      <c r="BD39" s="98"/>
      <c r="BE39" s="93"/>
      <c r="BF39" s="41">
        <f t="shared" si="33"/>
        <v>0</v>
      </c>
      <c r="BG39" s="42">
        <f t="shared" si="34"/>
        <v>0</v>
      </c>
      <c r="BH39" s="42">
        <f t="shared" si="35"/>
        <v>0</v>
      </c>
      <c r="BI39" s="43" t="str">
        <f t="shared" si="36"/>
        <v>F</v>
      </c>
      <c r="BJ39" s="42" t="str">
        <f t="shared" si="37"/>
        <v>N</v>
      </c>
      <c r="BK39" s="98">
        <v>18</v>
      </c>
      <c r="BL39" s="93"/>
      <c r="BM39" s="41"/>
      <c r="BN39" s="42">
        <f t="shared" si="38"/>
        <v>0</v>
      </c>
      <c r="BO39" s="42">
        <f t="shared" si="39"/>
        <v>0</v>
      </c>
      <c r="BP39" s="43" t="str">
        <f t="shared" si="40"/>
        <v>F</v>
      </c>
      <c r="BQ39" s="42" t="str">
        <f t="shared" si="41"/>
        <v>N</v>
      </c>
      <c r="BR39" s="98"/>
      <c r="BS39" s="93"/>
      <c r="BT39" s="41">
        <f t="shared" si="42"/>
        <v>0</v>
      </c>
      <c r="BU39" s="42">
        <f t="shared" si="43"/>
        <v>0</v>
      </c>
      <c r="BV39" s="42">
        <f t="shared" si="44"/>
        <v>0</v>
      </c>
      <c r="BW39" s="43" t="str">
        <f t="shared" si="45"/>
        <v>F</v>
      </c>
      <c r="BX39" s="42" t="str">
        <f t="shared" si="46"/>
        <v>N</v>
      </c>
      <c r="BY39" s="101"/>
      <c r="BZ39" s="93"/>
      <c r="CA39" s="41">
        <f t="shared" si="47"/>
        <v>0</v>
      </c>
      <c r="CB39" s="42">
        <f t="shared" si="48"/>
        <v>0</v>
      </c>
      <c r="CC39" s="42">
        <f t="shared" si="49"/>
        <v>0</v>
      </c>
      <c r="CD39" s="43" t="str">
        <f t="shared" si="50"/>
        <v>F</v>
      </c>
      <c r="CE39" s="42" t="str">
        <f t="shared" si="51"/>
        <v>N</v>
      </c>
      <c r="CF39" s="41">
        <f t="shared" si="52"/>
        <v>0</v>
      </c>
      <c r="CG39" s="42">
        <f t="shared" si="53"/>
        <v>0</v>
      </c>
      <c r="CH39" s="42">
        <f t="shared" si="54"/>
        <v>0</v>
      </c>
      <c r="CI39" s="42" t="str">
        <f t="shared" si="55"/>
        <v>N</v>
      </c>
      <c r="CJ39" s="41">
        <f t="shared" si="56"/>
        <v>0</v>
      </c>
      <c r="CK39" s="42">
        <f t="shared" si="57"/>
        <v>0</v>
      </c>
      <c r="CL39" s="42">
        <f t="shared" si="58"/>
        <v>0</v>
      </c>
      <c r="CM39" s="42" t="str">
        <f t="shared" si="59"/>
        <v>N</v>
      </c>
      <c r="CN39" s="41">
        <f t="shared" si="60"/>
        <v>0</v>
      </c>
      <c r="CO39" s="42">
        <f t="shared" si="61"/>
        <v>0</v>
      </c>
      <c r="CP39" s="42">
        <f t="shared" si="62"/>
        <v>0</v>
      </c>
      <c r="CQ39" s="42" t="str">
        <f t="shared" si="63"/>
        <v>N</v>
      </c>
      <c r="CR39" s="41">
        <f t="shared" si="64"/>
        <v>0</v>
      </c>
      <c r="CS39" s="42">
        <f t="shared" si="107"/>
        <v>0</v>
      </c>
      <c r="CT39" s="40">
        <f t="shared" si="65"/>
        <v>0</v>
      </c>
      <c r="CU39" s="42">
        <f t="shared" si="66"/>
        <v>0</v>
      </c>
      <c r="CV39" s="42" t="str">
        <f t="shared" si="67"/>
        <v>N</v>
      </c>
      <c r="CW39" s="44" t="str">
        <f t="shared" si="68"/>
        <v>semestre non validé</v>
      </c>
      <c r="DC39" s="102">
        <v>17</v>
      </c>
      <c r="DD39" s="152" t="s">
        <v>242</v>
      </c>
      <c r="DE39" s="38" t="s">
        <v>243</v>
      </c>
      <c r="DF39" s="152" t="s">
        <v>280</v>
      </c>
      <c r="DG39" s="103">
        <f t="shared" si="108"/>
        <v>3.532</v>
      </c>
      <c r="DH39" s="104">
        <f t="shared" si="109"/>
        <v>7</v>
      </c>
      <c r="DI39" s="105">
        <f t="shared" si="110"/>
        <v>0</v>
      </c>
      <c r="DJ39" s="104">
        <f t="shared" si="111"/>
        <v>0</v>
      </c>
      <c r="DK39" s="105">
        <f t="shared" si="69"/>
        <v>1.8589473684210527</v>
      </c>
      <c r="DL39" s="106">
        <f t="shared" si="112"/>
        <v>7</v>
      </c>
      <c r="DM39" s="111" t="str">
        <f t="shared" si="113"/>
        <v>Rattrapage</v>
      </c>
      <c r="DN39" s="107" t="str">
        <f t="shared" si="114"/>
        <v>Ajourné</v>
      </c>
      <c r="DO39" s="48">
        <f t="shared" si="70"/>
        <v>0</v>
      </c>
      <c r="DP39" s="47" t="str">
        <f t="shared" si="71"/>
        <v>N</v>
      </c>
    </row>
    <row r="40" spans="1:120" ht="30" customHeight="1" thickBot="1">
      <c r="A40" s="102">
        <v>18</v>
      </c>
      <c r="B40" s="152" t="s">
        <v>244</v>
      </c>
      <c r="C40" s="38" t="s">
        <v>245</v>
      </c>
      <c r="D40" s="154" t="s">
        <v>281</v>
      </c>
      <c r="E40" s="157" t="s">
        <v>320</v>
      </c>
      <c r="F40" s="157" t="s">
        <v>321</v>
      </c>
      <c r="G40" s="157" t="s">
        <v>301</v>
      </c>
      <c r="H40" s="39">
        <v>11.5</v>
      </c>
      <c r="I40" s="40"/>
      <c r="J40" s="41">
        <f t="shared" si="72"/>
        <v>11.5</v>
      </c>
      <c r="K40" s="42">
        <f t="shared" si="73"/>
        <v>8</v>
      </c>
      <c r="L40" s="42">
        <f t="shared" si="74"/>
        <v>0</v>
      </c>
      <c r="M40" s="43" t="str">
        <f t="shared" si="75"/>
        <v>E</v>
      </c>
      <c r="N40" s="42" t="str">
        <f t="shared" si="76"/>
        <v>N</v>
      </c>
      <c r="O40" s="39">
        <v>10.92</v>
      </c>
      <c r="P40" s="40"/>
      <c r="Q40" s="41">
        <f t="shared" si="77"/>
        <v>10.92</v>
      </c>
      <c r="R40" s="42">
        <f t="shared" si="78"/>
        <v>8</v>
      </c>
      <c r="S40" s="42">
        <f t="shared" si="79"/>
        <v>0</v>
      </c>
      <c r="T40" s="43" t="str">
        <f t="shared" si="80"/>
        <v>E</v>
      </c>
      <c r="U40" s="42" t="str">
        <f t="shared" si="81"/>
        <v>N</v>
      </c>
      <c r="V40" s="39">
        <v>12.33</v>
      </c>
      <c r="W40" s="40"/>
      <c r="X40" s="41">
        <f t="shared" si="82"/>
        <v>12.33</v>
      </c>
      <c r="Y40" s="42">
        <f t="shared" si="83"/>
        <v>7</v>
      </c>
      <c r="Z40" s="42">
        <f t="shared" si="84"/>
        <v>0</v>
      </c>
      <c r="AA40" s="43" t="str">
        <f t="shared" si="85"/>
        <v>D</v>
      </c>
      <c r="AB40" s="42" t="str">
        <f t="shared" si="86"/>
        <v>N</v>
      </c>
      <c r="AC40" s="39">
        <v>16</v>
      </c>
      <c r="AD40" s="40"/>
      <c r="AE40" s="41">
        <f t="shared" si="87"/>
        <v>16</v>
      </c>
      <c r="AF40" s="42">
        <f t="shared" si="88"/>
        <v>7</v>
      </c>
      <c r="AG40" s="42">
        <f t="shared" si="89"/>
        <v>0</v>
      </c>
      <c r="AH40" s="43" t="str">
        <f t="shared" si="90"/>
        <v>B</v>
      </c>
      <c r="AI40" s="42" t="str">
        <f t="shared" si="91"/>
        <v>N</v>
      </c>
      <c r="AJ40" s="39">
        <f t="shared" si="92"/>
        <v>11.489999999999998</v>
      </c>
      <c r="AK40" s="42">
        <f t="shared" si="93"/>
        <v>23</v>
      </c>
      <c r="AL40" s="42">
        <f t="shared" si="94"/>
        <v>0</v>
      </c>
      <c r="AM40" s="42" t="str">
        <f t="shared" si="95"/>
        <v>N</v>
      </c>
      <c r="AN40" s="39">
        <f t="shared" si="96"/>
        <v>16</v>
      </c>
      <c r="AO40" s="42">
        <f t="shared" si="97"/>
        <v>7</v>
      </c>
      <c r="AP40" s="42">
        <f t="shared" si="98"/>
        <v>0</v>
      </c>
      <c r="AQ40" s="42" t="str">
        <f t="shared" si="99"/>
        <v>N</v>
      </c>
      <c r="AR40" s="39">
        <f t="shared" si="100"/>
        <v>12.391999999999999</v>
      </c>
      <c r="AS40" s="40">
        <f t="shared" si="101"/>
        <v>0</v>
      </c>
      <c r="AT40" s="40">
        <f t="shared" si="102"/>
        <v>0</v>
      </c>
      <c r="AU40" s="40">
        <f t="shared" si="103"/>
        <v>30</v>
      </c>
      <c r="AV40" s="42">
        <f t="shared" si="104"/>
        <v>30</v>
      </c>
      <c r="AW40" s="42" t="str">
        <f t="shared" si="105"/>
        <v>N</v>
      </c>
      <c r="AX40" s="44" t="str">
        <f t="shared" si="106"/>
        <v>semestre validé</v>
      </c>
      <c r="AZ40" s="102">
        <v>18</v>
      </c>
      <c r="BA40" s="152" t="s">
        <v>244</v>
      </c>
      <c r="BB40" s="38" t="s">
        <v>245</v>
      </c>
      <c r="BC40" s="152" t="s">
        <v>281</v>
      </c>
      <c r="BD40" s="98"/>
      <c r="BE40" s="93"/>
      <c r="BF40" s="41">
        <f t="shared" si="33"/>
        <v>0</v>
      </c>
      <c r="BG40" s="42">
        <f t="shared" si="34"/>
        <v>0</v>
      </c>
      <c r="BH40" s="42">
        <f t="shared" si="35"/>
        <v>0</v>
      </c>
      <c r="BI40" s="43" t="str">
        <f t="shared" si="36"/>
        <v>F</v>
      </c>
      <c r="BJ40" s="42" t="str">
        <f t="shared" si="37"/>
        <v>N</v>
      </c>
      <c r="BK40" s="98">
        <v>14</v>
      </c>
      <c r="BL40" s="93"/>
      <c r="BM40" s="41"/>
      <c r="BN40" s="42">
        <f t="shared" si="38"/>
        <v>0</v>
      </c>
      <c r="BO40" s="42">
        <f t="shared" si="39"/>
        <v>0</v>
      </c>
      <c r="BP40" s="43" t="str">
        <f t="shared" si="40"/>
        <v>F</v>
      </c>
      <c r="BQ40" s="42" t="str">
        <f t="shared" si="41"/>
        <v>N</v>
      </c>
      <c r="BR40" s="98"/>
      <c r="BS40" s="93"/>
      <c r="BT40" s="41">
        <f t="shared" si="42"/>
        <v>0</v>
      </c>
      <c r="BU40" s="42">
        <f t="shared" si="43"/>
        <v>0</v>
      </c>
      <c r="BV40" s="42">
        <f t="shared" si="44"/>
        <v>0</v>
      </c>
      <c r="BW40" s="43" t="str">
        <f t="shared" si="45"/>
        <v>F</v>
      </c>
      <c r="BX40" s="42" t="str">
        <f t="shared" si="46"/>
        <v>N</v>
      </c>
      <c r="BY40" s="101"/>
      <c r="BZ40" s="93"/>
      <c r="CA40" s="41">
        <f t="shared" si="47"/>
        <v>0</v>
      </c>
      <c r="CB40" s="42">
        <f t="shared" si="48"/>
        <v>0</v>
      </c>
      <c r="CC40" s="42">
        <f t="shared" si="49"/>
        <v>0</v>
      </c>
      <c r="CD40" s="43" t="str">
        <f t="shared" si="50"/>
        <v>F</v>
      </c>
      <c r="CE40" s="42" t="str">
        <f t="shared" si="51"/>
        <v>N</v>
      </c>
      <c r="CF40" s="41">
        <f t="shared" si="52"/>
        <v>0</v>
      </c>
      <c r="CG40" s="42">
        <f t="shared" si="53"/>
        <v>0</v>
      </c>
      <c r="CH40" s="42">
        <f t="shared" si="54"/>
        <v>0</v>
      </c>
      <c r="CI40" s="42" t="str">
        <f t="shared" si="55"/>
        <v>N</v>
      </c>
      <c r="CJ40" s="41">
        <f t="shared" si="56"/>
        <v>0</v>
      </c>
      <c r="CK40" s="42">
        <f t="shared" si="57"/>
        <v>0</v>
      </c>
      <c r="CL40" s="42">
        <f t="shared" si="58"/>
        <v>0</v>
      </c>
      <c r="CM40" s="42" t="str">
        <f t="shared" si="59"/>
        <v>N</v>
      </c>
      <c r="CN40" s="41">
        <f t="shared" si="60"/>
        <v>0</v>
      </c>
      <c r="CO40" s="42">
        <f t="shared" si="61"/>
        <v>0</v>
      </c>
      <c r="CP40" s="42">
        <f t="shared" si="62"/>
        <v>0</v>
      </c>
      <c r="CQ40" s="42" t="str">
        <f t="shared" si="63"/>
        <v>N</v>
      </c>
      <c r="CR40" s="41">
        <f t="shared" si="64"/>
        <v>0</v>
      </c>
      <c r="CS40" s="42">
        <f t="shared" si="107"/>
        <v>0</v>
      </c>
      <c r="CT40" s="40">
        <f t="shared" si="65"/>
        <v>0</v>
      </c>
      <c r="CU40" s="42">
        <f t="shared" si="66"/>
        <v>0</v>
      </c>
      <c r="CV40" s="42" t="str">
        <f t="shared" si="67"/>
        <v>N</v>
      </c>
      <c r="CW40" s="44" t="str">
        <f t="shared" si="68"/>
        <v>semestre non validé</v>
      </c>
      <c r="DC40" s="102">
        <v>18</v>
      </c>
      <c r="DD40" s="152" t="s">
        <v>244</v>
      </c>
      <c r="DE40" s="38" t="s">
        <v>245</v>
      </c>
      <c r="DF40" s="152" t="s">
        <v>281</v>
      </c>
      <c r="DG40" s="103">
        <f t="shared" si="108"/>
        <v>12.391999999999999</v>
      </c>
      <c r="DH40" s="104">
        <f t="shared" si="109"/>
        <v>30</v>
      </c>
      <c r="DI40" s="105">
        <f t="shared" si="110"/>
        <v>0</v>
      </c>
      <c r="DJ40" s="104">
        <f t="shared" si="111"/>
        <v>0</v>
      </c>
      <c r="DK40" s="105">
        <f t="shared" si="69"/>
        <v>6.5221052631578944</v>
      </c>
      <c r="DL40" s="106">
        <f t="shared" si="112"/>
        <v>30</v>
      </c>
      <c r="DM40" s="111" t="str">
        <f t="shared" si="113"/>
        <v>Rattrapage</v>
      </c>
      <c r="DN40" s="107" t="str">
        <f t="shared" si="114"/>
        <v>Ajourné</v>
      </c>
      <c r="DO40" s="48">
        <f t="shared" si="70"/>
        <v>0</v>
      </c>
      <c r="DP40" s="47" t="str">
        <f t="shared" si="71"/>
        <v>N</v>
      </c>
    </row>
    <row r="41" spans="1:120" ht="30" customHeight="1" thickBot="1">
      <c r="A41" s="102">
        <v>19</v>
      </c>
      <c r="B41" s="152" t="s">
        <v>246</v>
      </c>
      <c r="C41" s="38" t="s">
        <v>162</v>
      </c>
      <c r="D41" s="154" t="s">
        <v>282</v>
      </c>
      <c r="E41" s="157" t="s">
        <v>322</v>
      </c>
      <c r="F41" s="157" t="s">
        <v>293</v>
      </c>
      <c r="G41" s="157" t="s">
        <v>301</v>
      </c>
      <c r="H41" s="39">
        <v>15</v>
      </c>
      <c r="I41" s="40"/>
      <c r="J41" s="41">
        <f t="shared" si="72"/>
        <v>15</v>
      </c>
      <c r="K41" s="42">
        <f t="shared" si="73"/>
        <v>8</v>
      </c>
      <c r="L41" s="42">
        <f t="shared" si="74"/>
        <v>0</v>
      </c>
      <c r="M41" s="43" t="str">
        <f t="shared" si="75"/>
        <v>C</v>
      </c>
      <c r="N41" s="42" t="str">
        <f t="shared" si="76"/>
        <v>N</v>
      </c>
      <c r="O41" s="39">
        <v>10.5</v>
      </c>
      <c r="P41" s="40"/>
      <c r="Q41" s="41">
        <f t="shared" si="77"/>
        <v>10.5</v>
      </c>
      <c r="R41" s="42">
        <f t="shared" si="78"/>
        <v>8</v>
      </c>
      <c r="S41" s="42">
        <f t="shared" si="79"/>
        <v>0</v>
      </c>
      <c r="T41" s="43" t="str">
        <f t="shared" si="80"/>
        <v>E</v>
      </c>
      <c r="U41" s="42" t="str">
        <f t="shared" si="81"/>
        <v>N</v>
      </c>
      <c r="V41" s="39">
        <v>13</v>
      </c>
      <c r="W41" s="40"/>
      <c r="X41" s="41">
        <f t="shared" si="82"/>
        <v>13</v>
      </c>
      <c r="Y41" s="42">
        <f t="shared" si="83"/>
        <v>7</v>
      </c>
      <c r="Z41" s="42">
        <f t="shared" si="84"/>
        <v>0</v>
      </c>
      <c r="AA41" s="43" t="str">
        <f t="shared" si="85"/>
        <v>D</v>
      </c>
      <c r="AB41" s="42" t="str">
        <f t="shared" si="86"/>
        <v>N</v>
      </c>
      <c r="AC41" s="39">
        <v>12.66</v>
      </c>
      <c r="AD41" s="40"/>
      <c r="AE41" s="41">
        <f t="shared" si="87"/>
        <v>12.66</v>
      </c>
      <c r="AF41" s="42">
        <f t="shared" si="88"/>
        <v>7</v>
      </c>
      <c r="AG41" s="42">
        <f t="shared" si="89"/>
        <v>0</v>
      </c>
      <c r="AH41" s="43" t="str">
        <f t="shared" si="90"/>
        <v>D</v>
      </c>
      <c r="AI41" s="42" t="str">
        <f t="shared" si="91"/>
        <v>N</v>
      </c>
      <c r="AJ41" s="39">
        <f t="shared" si="92"/>
        <v>12.8125</v>
      </c>
      <c r="AK41" s="42">
        <f t="shared" si="93"/>
        <v>23</v>
      </c>
      <c r="AL41" s="42">
        <f t="shared" si="94"/>
        <v>0</v>
      </c>
      <c r="AM41" s="42" t="str">
        <f t="shared" si="95"/>
        <v>N</v>
      </c>
      <c r="AN41" s="39">
        <f t="shared" si="96"/>
        <v>12.66</v>
      </c>
      <c r="AO41" s="42">
        <f t="shared" si="97"/>
        <v>7</v>
      </c>
      <c r="AP41" s="42">
        <f t="shared" si="98"/>
        <v>0</v>
      </c>
      <c r="AQ41" s="42" t="str">
        <f t="shared" si="99"/>
        <v>N</v>
      </c>
      <c r="AR41" s="39">
        <f t="shared" si="100"/>
        <v>12.782</v>
      </c>
      <c r="AS41" s="40">
        <f t="shared" si="101"/>
        <v>0</v>
      </c>
      <c r="AT41" s="40">
        <f t="shared" si="102"/>
        <v>0</v>
      </c>
      <c r="AU41" s="40">
        <f t="shared" si="103"/>
        <v>30</v>
      </c>
      <c r="AV41" s="42">
        <f t="shared" si="104"/>
        <v>30</v>
      </c>
      <c r="AW41" s="42" t="str">
        <f t="shared" si="105"/>
        <v>N</v>
      </c>
      <c r="AX41" s="44" t="str">
        <f t="shared" si="106"/>
        <v>semestre validé</v>
      </c>
      <c r="AZ41" s="102">
        <v>19</v>
      </c>
      <c r="BA41" s="152" t="s">
        <v>246</v>
      </c>
      <c r="BB41" s="38" t="s">
        <v>162</v>
      </c>
      <c r="BC41" s="152" t="s">
        <v>282</v>
      </c>
      <c r="BD41" s="98"/>
      <c r="BE41" s="93"/>
      <c r="BF41" s="41">
        <f t="shared" si="33"/>
        <v>0</v>
      </c>
      <c r="BG41" s="42">
        <f t="shared" si="34"/>
        <v>0</v>
      </c>
      <c r="BH41" s="42">
        <f t="shared" si="35"/>
        <v>0</v>
      </c>
      <c r="BI41" s="43" t="str">
        <f t="shared" si="36"/>
        <v>F</v>
      </c>
      <c r="BJ41" s="42" t="str">
        <f t="shared" si="37"/>
        <v>N</v>
      </c>
      <c r="BK41" s="98">
        <v>16.5</v>
      </c>
      <c r="BL41" s="93"/>
      <c r="BM41" s="41"/>
      <c r="BN41" s="42">
        <f t="shared" si="38"/>
        <v>0</v>
      </c>
      <c r="BO41" s="42">
        <f t="shared" si="39"/>
        <v>0</v>
      </c>
      <c r="BP41" s="43" t="str">
        <f t="shared" si="40"/>
        <v>F</v>
      </c>
      <c r="BQ41" s="42" t="str">
        <f t="shared" si="41"/>
        <v>N</v>
      </c>
      <c r="BR41" s="98"/>
      <c r="BS41" s="93"/>
      <c r="BT41" s="41">
        <f t="shared" si="42"/>
        <v>0</v>
      </c>
      <c r="BU41" s="42">
        <f t="shared" si="43"/>
        <v>0</v>
      </c>
      <c r="BV41" s="42">
        <f t="shared" si="44"/>
        <v>0</v>
      </c>
      <c r="BW41" s="43" t="str">
        <f t="shared" si="45"/>
        <v>F</v>
      </c>
      <c r="BX41" s="42" t="str">
        <f t="shared" si="46"/>
        <v>N</v>
      </c>
      <c r="BY41" s="101"/>
      <c r="BZ41" s="93"/>
      <c r="CA41" s="41">
        <f t="shared" si="47"/>
        <v>0</v>
      </c>
      <c r="CB41" s="42">
        <f t="shared" si="48"/>
        <v>0</v>
      </c>
      <c r="CC41" s="42">
        <f t="shared" si="49"/>
        <v>0</v>
      </c>
      <c r="CD41" s="43" t="str">
        <f t="shared" si="50"/>
        <v>F</v>
      </c>
      <c r="CE41" s="42" t="str">
        <f t="shared" si="51"/>
        <v>N</v>
      </c>
      <c r="CF41" s="41">
        <f t="shared" si="52"/>
        <v>0</v>
      </c>
      <c r="CG41" s="42">
        <f t="shared" si="53"/>
        <v>0</v>
      </c>
      <c r="CH41" s="42">
        <f t="shared" si="54"/>
        <v>0</v>
      </c>
      <c r="CI41" s="42" t="str">
        <f t="shared" si="55"/>
        <v>N</v>
      </c>
      <c r="CJ41" s="41">
        <f t="shared" si="56"/>
        <v>0</v>
      </c>
      <c r="CK41" s="42">
        <f t="shared" si="57"/>
        <v>0</v>
      </c>
      <c r="CL41" s="42">
        <f t="shared" si="58"/>
        <v>0</v>
      </c>
      <c r="CM41" s="42" t="str">
        <f t="shared" si="59"/>
        <v>N</v>
      </c>
      <c r="CN41" s="41">
        <f t="shared" si="60"/>
        <v>0</v>
      </c>
      <c r="CO41" s="42">
        <f t="shared" si="61"/>
        <v>0</v>
      </c>
      <c r="CP41" s="42">
        <f t="shared" si="62"/>
        <v>0</v>
      </c>
      <c r="CQ41" s="42" t="str">
        <f t="shared" si="63"/>
        <v>N</v>
      </c>
      <c r="CR41" s="41">
        <f t="shared" si="64"/>
        <v>0</v>
      </c>
      <c r="CS41" s="42">
        <f t="shared" si="107"/>
        <v>0</v>
      </c>
      <c r="CT41" s="40">
        <f t="shared" si="65"/>
        <v>0</v>
      </c>
      <c r="CU41" s="42">
        <f t="shared" si="66"/>
        <v>0</v>
      </c>
      <c r="CV41" s="42" t="str">
        <f t="shared" si="67"/>
        <v>N</v>
      </c>
      <c r="CW41" s="44" t="str">
        <f t="shared" si="68"/>
        <v>semestre non validé</v>
      </c>
      <c r="DC41" s="102">
        <v>19</v>
      </c>
      <c r="DD41" s="152" t="s">
        <v>246</v>
      </c>
      <c r="DE41" s="38" t="s">
        <v>162</v>
      </c>
      <c r="DF41" s="152" t="s">
        <v>282</v>
      </c>
      <c r="DG41" s="103">
        <f t="shared" si="108"/>
        <v>12.782</v>
      </c>
      <c r="DH41" s="104">
        <f t="shared" si="109"/>
        <v>30</v>
      </c>
      <c r="DI41" s="105">
        <f t="shared" si="110"/>
        <v>0</v>
      </c>
      <c r="DJ41" s="104">
        <f t="shared" si="111"/>
        <v>0</v>
      </c>
      <c r="DK41" s="105">
        <f t="shared" si="69"/>
        <v>6.7273684210526312</v>
      </c>
      <c r="DL41" s="106">
        <f t="shared" si="112"/>
        <v>30</v>
      </c>
      <c r="DM41" s="111" t="str">
        <f t="shared" si="113"/>
        <v>Rattrapage</v>
      </c>
      <c r="DN41" s="107" t="str">
        <f t="shared" si="114"/>
        <v>Ajourné</v>
      </c>
      <c r="DO41" s="48">
        <f t="shared" si="70"/>
        <v>0</v>
      </c>
      <c r="DP41" s="47" t="str">
        <f t="shared" si="71"/>
        <v>N</v>
      </c>
    </row>
    <row r="42" spans="1:120" ht="30" customHeight="1" thickBot="1">
      <c r="A42" s="102">
        <v>20</v>
      </c>
      <c r="B42" s="152" t="s">
        <v>247</v>
      </c>
      <c r="C42" s="38" t="s">
        <v>248</v>
      </c>
      <c r="D42" s="154" t="s">
        <v>283</v>
      </c>
      <c r="E42" s="157" t="s">
        <v>323</v>
      </c>
      <c r="F42" s="157" t="s">
        <v>324</v>
      </c>
      <c r="G42" s="157" t="s">
        <v>339</v>
      </c>
      <c r="H42" s="39">
        <v>9</v>
      </c>
      <c r="I42" s="40"/>
      <c r="J42" s="41">
        <f t="shared" si="72"/>
        <v>9</v>
      </c>
      <c r="K42" s="42">
        <f t="shared" si="73"/>
        <v>0</v>
      </c>
      <c r="L42" s="42">
        <f t="shared" si="74"/>
        <v>0</v>
      </c>
      <c r="M42" s="43" t="str">
        <f t="shared" si="75"/>
        <v>F</v>
      </c>
      <c r="N42" s="42" t="str">
        <f t="shared" si="76"/>
        <v>N</v>
      </c>
      <c r="O42" s="39">
        <v>10.62</v>
      </c>
      <c r="P42" s="40"/>
      <c r="Q42" s="41">
        <f t="shared" si="77"/>
        <v>10.62</v>
      </c>
      <c r="R42" s="42">
        <f t="shared" si="78"/>
        <v>8</v>
      </c>
      <c r="S42" s="42">
        <f t="shared" si="79"/>
        <v>0</v>
      </c>
      <c r="T42" s="43" t="str">
        <f t="shared" si="80"/>
        <v>E</v>
      </c>
      <c r="U42" s="42" t="str">
        <f t="shared" si="81"/>
        <v>N</v>
      </c>
      <c r="V42" s="39">
        <v>13.33</v>
      </c>
      <c r="W42" s="40"/>
      <c r="X42" s="41">
        <f t="shared" si="82"/>
        <v>13.33</v>
      </c>
      <c r="Y42" s="42">
        <f t="shared" si="83"/>
        <v>7</v>
      </c>
      <c r="Z42" s="42">
        <f t="shared" si="84"/>
        <v>0</v>
      </c>
      <c r="AA42" s="43" t="str">
        <f t="shared" si="85"/>
        <v>D</v>
      </c>
      <c r="AB42" s="42" t="str">
        <f t="shared" si="86"/>
        <v>N</v>
      </c>
      <c r="AC42" s="39">
        <v>8.33</v>
      </c>
      <c r="AD42" s="40"/>
      <c r="AE42" s="41">
        <f t="shared" si="87"/>
        <v>8.33</v>
      </c>
      <c r="AF42" s="42">
        <f t="shared" si="88"/>
        <v>0</v>
      </c>
      <c r="AG42" s="42">
        <f t="shared" si="89"/>
        <v>0</v>
      </c>
      <c r="AH42" s="43" t="str">
        <f t="shared" si="90"/>
        <v>F</v>
      </c>
      <c r="AI42" s="42" t="str">
        <f t="shared" si="91"/>
        <v>N</v>
      </c>
      <c r="AJ42" s="39">
        <f t="shared" si="92"/>
        <v>10.69</v>
      </c>
      <c r="AK42" s="42">
        <f t="shared" si="93"/>
        <v>23</v>
      </c>
      <c r="AL42" s="42">
        <f t="shared" si="94"/>
        <v>0</v>
      </c>
      <c r="AM42" s="42" t="str">
        <f t="shared" si="95"/>
        <v>N</v>
      </c>
      <c r="AN42" s="39">
        <f t="shared" si="96"/>
        <v>8.33</v>
      </c>
      <c r="AO42" s="42">
        <f t="shared" si="97"/>
        <v>0</v>
      </c>
      <c r="AP42" s="42">
        <f t="shared" si="98"/>
        <v>0</v>
      </c>
      <c r="AQ42" s="42" t="str">
        <f t="shared" si="99"/>
        <v>N</v>
      </c>
      <c r="AR42" s="39">
        <f t="shared" si="100"/>
        <v>10.218</v>
      </c>
      <c r="AS42" s="40">
        <f t="shared" si="101"/>
        <v>0</v>
      </c>
      <c r="AT42" s="40">
        <f t="shared" si="102"/>
        <v>0</v>
      </c>
      <c r="AU42" s="40">
        <f t="shared" si="103"/>
        <v>23</v>
      </c>
      <c r="AV42" s="42">
        <f t="shared" si="104"/>
        <v>30</v>
      </c>
      <c r="AW42" s="42" t="str">
        <f t="shared" si="105"/>
        <v>N</v>
      </c>
      <c r="AX42" s="44" t="str">
        <f t="shared" si="106"/>
        <v>semestre validé</v>
      </c>
      <c r="AZ42" s="102">
        <v>20</v>
      </c>
      <c r="BA42" s="152" t="s">
        <v>247</v>
      </c>
      <c r="BB42" s="38" t="s">
        <v>248</v>
      </c>
      <c r="BC42" s="152" t="s">
        <v>283</v>
      </c>
      <c r="BD42" s="98"/>
      <c r="BE42" s="93"/>
      <c r="BF42" s="41">
        <f t="shared" si="33"/>
        <v>0</v>
      </c>
      <c r="BG42" s="42">
        <f t="shared" si="34"/>
        <v>0</v>
      </c>
      <c r="BH42" s="42">
        <f t="shared" si="35"/>
        <v>0</v>
      </c>
      <c r="BI42" s="43" t="str">
        <f t="shared" si="36"/>
        <v>F</v>
      </c>
      <c r="BJ42" s="42" t="str">
        <f t="shared" si="37"/>
        <v>N</v>
      </c>
      <c r="BK42" s="98">
        <v>13</v>
      </c>
      <c r="BL42" s="93"/>
      <c r="BM42" s="41"/>
      <c r="BN42" s="42">
        <f t="shared" si="38"/>
        <v>0</v>
      </c>
      <c r="BO42" s="42">
        <f t="shared" si="39"/>
        <v>0</v>
      </c>
      <c r="BP42" s="43" t="str">
        <f t="shared" si="40"/>
        <v>F</v>
      </c>
      <c r="BQ42" s="42" t="str">
        <f t="shared" si="41"/>
        <v>N</v>
      </c>
      <c r="BR42" s="98"/>
      <c r="BS42" s="93"/>
      <c r="BT42" s="41">
        <f t="shared" si="42"/>
        <v>0</v>
      </c>
      <c r="BU42" s="42">
        <f t="shared" si="43"/>
        <v>0</v>
      </c>
      <c r="BV42" s="42">
        <f t="shared" si="44"/>
        <v>0</v>
      </c>
      <c r="BW42" s="43" t="str">
        <f t="shared" si="45"/>
        <v>F</v>
      </c>
      <c r="BX42" s="42" t="str">
        <f t="shared" si="46"/>
        <v>N</v>
      </c>
      <c r="BY42" s="101"/>
      <c r="BZ42" s="93"/>
      <c r="CA42" s="41">
        <f t="shared" si="47"/>
        <v>0</v>
      </c>
      <c r="CB42" s="42">
        <f t="shared" si="48"/>
        <v>0</v>
      </c>
      <c r="CC42" s="42">
        <f t="shared" si="49"/>
        <v>0</v>
      </c>
      <c r="CD42" s="43" t="str">
        <f t="shared" si="50"/>
        <v>F</v>
      </c>
      <c r="CE42" s="42" t="str">
        <f t="shared" si="51"/>
        <v>N</v>
      </c>
      <c r="CF42" s="41">
        <f t="shared" si="52"/>
        <v>0</v>
      </c>
      <c r="CG42" s="42">
        <f t="shared" si="53"/>
        <v>0</v>
      </c>
      <c r="CH42" s="42">
        <f t="shared" si="54"/>
        <v>0</v>
      </c>
      <c r="CI42" s="42" t="str">
        <f t="shared" si="55"/>
        <v>N</v>
      </c>
      <c r="CJ42" s="41">
        <f t="shared" si="56"/>
        <v>0</v>
      </c>
      <c r="CK42" s="42">
        <f t="shared" si="57"/>
        <v>0</v>
      </c>
      <c r="CL42" s="42">
        <f t="shared" si="58"/>
        <v>0</v>
      </c>
      <c r="CM42" s="42" t="str">
        <f t="shared" si="59"/>
        <v>N</v>
      </c>
      <c r="CN42" s="41">
        <f t="shared" si="60"/>
        <v>0</v>
      </c>
      <c r="CO42" s="42">
        <f t="shared" si="61"/>
        <v>0</v>
      </c>
      <c r="CP42" s="42">
        <f t="shared" si="62"/>
        <v>0</v>
      </c>
      <c r="CQ42" s="42" t="str">
        <f t="shared" si="63"/>
        <v>N</v>
      </c>
      <c r="CR42" s="41">
        <f t="shared" si="64"/>
        <v>0</v>
      </c>
      <c r="CS42" s="42">
        <f t="shared" si="107"/>
        <v>0</v>
      </c>
      <c r="CT42" s="40">
        <f t="shared" si="65"/>
        <v>0</v>
      </c>
      <c r="CU42" s="42">
        <f t="shared" si="66"/>
        <v>0</v>
      </c>
      <c r="CV42" s="42" t="str">
        <f t="shared" si="67"/>
        <v>N</v>
      </c>
      <c r="CW42" s="44" t="str">
        <f t="shared" si="68"/>
        <v>semestre non validé</v>
      </c>
      <c r="DC42" s="102">
        <v>20</v>
      </c>
      <c r="DD42" s="152" t="s">
        <v>247</v>
      </c>
      <c r="DE42" s="38" t="s">
        <v>248</v>
      </c>
      <c r="DF42" s="152" t="s">
        <v>283</v>
      </c>
      <c r="DG42" s="103">
        <f t="shared" si="108"/>
        <v>10.218</v>
      </c>
      <c r="DH42" s="104">
        <f t="shared" si="109"/>
        <v>30</v>
      </c>
      <c r="DI42" s="105">
        <f t="shared" si="110"/>
        <v>0</v>
      </c>
      <c r="DJ42" s="104">
        <f t="shared" si="111"/>
        <v>0</v>
      </c>
      <c r="DK42" s="105">
        <f t="shared" si="69"/>
        <v>5.3778947368421051</v>
      </c>
      <c r="DL42" s="106">
        <f t="shared" si="112"/>
        <v>30</v>
      </c>
      <c r="DM42" s="111" t="str">
        <f t="shared" si="113"/>
        <v>Rattrapage</v>
      </c>
      <c r="DN42" s="107" t="str">
        <f t="shared" si="114"/>
        <v>Ajourné</v>
      </c>
      <c r="DO42" s="48">
        <f t="shared" si="70"/>
        <v>0</v>
      </c>
      <c r="DP42" s="47" t="str">
        <f t="shared" si="71"/>
        <v>N</v>
      </c>
    </row>
    <row r="43" spans="1:120" ht="30" customHeight="1" thickBot="1">
      <c r="A43" s="102">
        <v>21</v>
      </c>
      <c r="B43" s="152" t="s">
        <v>249</v>
      </c>
      <c r="C43" s="38" t="s">
        <v>250</v>
      </c>
      <c r="D43" s="154" t="s">
        <v>284</v>
      </c>
      <c r="E43" s="157" t="s">
        <v>325</v>
      </c>
      <c r="F43" s="157" t="s">
        <v>321</v>
      </c>
      <c r="G43" s="157" t="s">
        <v>301</v>
      </c>
      <c r="H43" s="39">
        <v>9.5</v>
      </c>
      <c r="I43" s="40"/>
      <c r="J43" s="41">
        <f t="shared" si="72"/>
        <v>9.5</v>
      </c>
      <c r="K43" s="42">
        <f t="shared" si="73"/>
        <v>0</v>
      </c>
      <c r="L43" s="42">
        <f t="shared" si="74"/>
        <v>0</v>
      </c>
      <c r="M43" s="43" t="str">
        <f t="shared" si="75"/>
        <v>F</v>
      </c>
      <c r="N43" s="42" t="str">
        <f t="shared" si="76"/>
        <v>N</v>
      </c>
      <c r="O43" s="39">
        <v>12.33</v>
      </c>
      <c r="P43" s="40"/>
      <c r="Q43" s="41">
        <f t="shared" si="77"/>
        <v>12.33</v>
      </c>
      <c r="R43" s="42">
        <f t="shared" si="78"/>
        <v>8</v>
      </c>
      <c r="S43" s="42">
        <f t="shared" si="79"/>
        <v>0</v>
      </c>
      <c r="T43" s="43" t="str">
        <f t="shared" si="80"/>
        <v>D</v>
      </c>
      <c r="U43" s="42" t="str">
        <f t="shared" si="81"/>
        <v>N</v>
      </c>
      <c r="V43" s="39">
        <v>12.66</v>
      </c>
      <c r="W43" s="40"/>
      <c r="X43" s="41">
        <f t="shared" si="82"/>
        <v>12.66</v>
      </c>
      <c r="Y43" s="42">
        <f t="shared" si="83"/>
        <v>7</v>
      </c>
      <c r="Z43" s="42">
        <f t="shared" si="84"/>
        <v>0</v>
      </c>
      <c r="AA43" s="43" t="str">
        <f t="shared" si="85"/>
        <v>D</v>
      </c>
      <c r="AB43" s="42" t="str">
        <f t="shared" si="86"/>
        <v>N</v>
      </c>
      <c r="AC43" s="39">
        <v>6.16</v>
      </c>
      <c r="AD43" s="40"/>
      <c r="AE43" s="41">
        <f t="shared" si="87"/>
        <v>6.16</v>
      </c>
      <c r="AF43" s="42">
        <f t="shared" si="88"/>
        <v>0</v>
      </c>
      <c r="AG43" s="42">
        <f t="shared" si="89"/>
        <v>0</v>
      </c>
      <c r="AH43" s="43" t="str">
        <f t="shared" si="90"/>
        <v>F</v>
      </c>
      <c r="AI43" s="42" t="str">
        <f t="shared" si="91"/>
        <v>N</v>
      </c>
      <c r="AJ43" s="39">
        <f t="shared" si="92"/>
        <v>11.35125</v>
      </c>
      <c r="AK43" s="42">
        <f t="shared" si="93"/>
        <v>23</v>
      </c>
      <c r="AL43" s="42">
        <f t="shared" si="94"/>
        <v>0</v>
      </c>
      <c r="AM43" s="42" t="str">
        <f t="shared" si="95"/>
        <v>N</v>
      </c>
      <c r="AN43" s="39">
        <f t="shared" si="96"/>
        <v>6.16</v>
      </c>
      <c r="AO43" s="42">
        <f t="shared" si="97"/>
        <v>0</v>
      </c>
      <c r="AP43" s="42">
        <f t="shared" si="98"/>
        <v>0</v>
      </c>
      <c r="AQ43" s="42" t="str">
        <f t="shared" si="99"/>
        <v>N</v>
      </c>
      <c r="AR43" s="39">
        <f t="shared" si="100"/>
        <v>10.312999999999999</v>
      </c>
      <c r="AS43" s="40">
        <f t="shared" si="101"/>
        <v>0</v>
      </c>
      <c r="AT43" s="40">
        <f t="shared" si="102"/>
        <v>0</v>
      </c>
      <c r="AU43" s="40">
        <f t="shared" si="103"/>
        <v>23</v>
      </c>
      <c r="AV43" s="42">
        <f t="shared" si="104"/>
        <v>30</v>
      </c>
      <c r="AW43" s="42" t="str">
        <f t="shared" si="105"/>
        <v>N</v>
      </c>
      <c r="AX43" s="44" t="str">
        <f t="shared" si="106"/>
        <v>semestre validé</v>
      </c>
      <c r="AZ43" s="102">
        <v>21</v>
      </c>
      <c r="BA43" s="152" t="s">
        <v>249</v>
      </c>
      <c r="BB43" s="38" t="s">
        <v>250</v>
      </c>
      <c r="BC43" s="152" t="s">
        <v>284</v>
      </c>
      <c r="BD43" s="98"/>
      <c r="BE43" s="93"/>
      <c r="BF43" s="41">
        <f t="shared" si="33"/>
        <v>0</v>
      </c>
      <c r="BG43" s="42">
        <f t="shared" si="34"/>
        <v>0</v>
      </c>
      <c r="BH43" s="42">
        <f t="shared" si="35"/>
        <v>0</v>
      </c>
      <c r="BI43" s="43" t="str">
        <f t="shared" si="36"/>
        <v>F</v>
      </c>
      <c r="BJ43" s="42" t="str">
        <f t="shared" si="37"/>
        <v>N</v>
      </c>
      <c r="BK43" s="98">
        <v>16</v>
      </c>
      <c r="BL43" s="93"/>
      <c r="BM43" s="41"/>
      <c r="BN43" s="42">
        <f t="shared" si="38"/>
        <v>0</v>
      </c>
      <c r="BO43" s="42">
        <f t="shared" si="39"/>
        <v>0</v>
      </c>
      <c r="BP43" s="43" t="str">
        <f t="shared" si="40"/>
        <v>F</v>
      </c>
      <c r="BQ43" s="42" t="str">
        <f t="shared" si="41"/>
        <v>N</v>
      </c>
      <c r="BR43" s="98"/>
      <c r="BS43" s="93"/>
      <c r="BT43" s="41">
        <f t="shared" si="42"/>
        <v>0</v>
      </c>
      <c r="BU43" s="42">
        <f t="shared" si="43"/>
        <v>0</v>
      </c>
      <c r="BV43" s="42">
        <f t="shared" si="44"/>
        <v>0</v>
      </c>
      <c r="BW43" s="43" t="str">
        <f t="shared" si="45"/>
        <v>F</v>
      </c>
      <c r="BX43" s="42" t="str">
        <f t="shared" si="46"/>
        <v>N</v>
      </c>
      <c r="BY43" s="101"/>
      <c r="BZ43" s="93"/>
      <c r="CA43" s="41">
        <f t="shared" si="47"/>
        <v>0</v>
      </c>
      <c r="CB43" s="42">
        <f t="shared" si="48"/>
        <v>0</v>
      </c>
      <c r="CC43" s="42">
        <f t="shared" si="49"/>
        <v>0</v>
      </c>
      <c r="CD43" s="43" t="str">
        <f t="shared" si="50"/>
        <v>F</v>
      </c>
      <c r="CE43" s="42" t="str">
        <f t="shared" si="51"/>
        <v>N</v>
      </c>
      <c r="CF43" s="41">
        <f t="shared" si="52"/>
        <v>0</v>
      </c>
      <c r="CG43" s="42">
        <f t="shared" si="53"/>
        <v>0</v>
      </c>
      <c r="CH43" s="42">
        <f t="shared" si="54"/>
        <v>0</v>
      </c>
      <c r="CI43" s="42" t="str">
        <f t="shared" si="55"/>
        <v>N</v>
      </c>
      <c r="CJ43" s="41">
        <f t="shared" si="56"/>
        <v>0</v>
      </c>
      <c r="CK43" s="42">
        <f t="shared" si="57"/>
        <v>0</v>
      </c>
      <c r="CL43" s="42">
        <f t="shared" si="58"/>
        <v>0</v>
      </c>
      <c r="CM43" s="42" t="str">
        <f t="shared" si="59"/>
        <v>N</v>
      </c>
      <c r="CN43" s="41">
        <f t="shared" si="60"/>
        <v>0</v>
      </c>
      <c r="CO43" s="42">
        <f t="shared" si="61"/>
        <v>0</v>
      </c>
      <c r="CP43" s="42">
        <f t="shared" si="62"/>
        <v>0</v>
      </c>
      <c r="CQ43" s="42" t="str">
        <f t="shared" si="63"/>
        <v>N</v>
      </c>
      <c r="CR43" s="41">
        <f t="shared" si="64"/>
        <v>0</v>
      </c>
      <c r="CS43" s="42">
        <f t="shared" si="107"/>
        <v>0</v>
      </c>
      <c r="CT43" s="40">
        <f t="shared" si="65"/>
        <v>0</v>
      </c>
      <c r="CU43" s="42">
        <f t="shared" si="66"/>
        <v>0</v>
      </c>
      <c r="CV43" s="42" t="str">
        <f t="shared" si="67"/>
        <v>N</v>
      </c>
      <c r="CW43" s="44" t="str">
        <f t="shared" si="68"/>
        <v>semestre non validé</v>
      </c>
      <c r="DC43" s="102">
        <v>21</v>
      </c>
      <c r="DD43" s="152" t="s">
        <v>249</v>
      </c>
      <c r="DE43" s="38" t="s">
        <v>250</v>
      </c>
      <c r="DF43" s="152" t="s">
        <v>284</v>
      </c>
      <c r="DG43" s="103">
        <f t="shared" si="108"/>
        <v>10.312999999999999</v>
      </c>
      <c r="DH43" s="104">
        <f t="shared" si="109"/>
        <v>30</v>
      </c>
      <c r="DI43" s="105">
        <f t="shared" si="110"/>
        <v>0</v>
      </c>
      <c r="DJ43" s="104">
        <f t="shared" si="111"/>
        <v>0</v>
      </c>
      <c r="DK43" s="105">
        <f t="shared" si="69"/>
        <v>5.4278947368421049</v>
      </c>
      <c r="DL43" s="106">
        <f t="shared" si="112"/>
        <v>30</v>
      </c>
      <c r="DM43" s="111" t="str">
        <f t="shared" si="113"/>
        <v>Rattrapage</v>
      </c>
      <c r="DN43" s="107" t="str">
        <f t="shared" si="114"/>
        <v>Ajourné</v>
      </c>
      <c r="DO43" s="48">
        <f t="shared" si="70"/>
        <v>0</v>
      </c>
      <c r="DP43" s="47" t="str">
        <f t="shared" si="71"/>
        <v>N</v>
      </c>
    </row>
    <row r="44" spans="1:120" ht="30" customHeight="1" thickBot="1">
      <c r="A44" s="102">
        <v>22</v>
      </c>
      <c r="B44" s="152" t="s">
        <v>251</v>
      </c>
      <c r="C44" s="38" t="s">
        <v>252</v>
      </c>
      <c r="D44" s="154" t="s">
        <v>285</v>
      </c>
      <c r="E44" s="157" t="s">
        <v>326</v>
      </c>
      <c r="F44" s="157" t="s">
        <v>327</v>
      </c>
      <c r="G44" s="157" t="s">
        <v>301</v>
      </c>
      <c r="H44" s="39"/>
      <c r="I44" s="40"/>
      <c r="J44" s="41">
        <f t="shared" si="72"/>
        <v>0</v>
      </c>
      <c r="K44" s="42">
        <f t="shared" si="73"/>
        <v>0</v>
      </c>
      <c r="L44" s="42">
        <f t="shared" si="74"/>
        <v>0</v>
      </c>
      <c r="M44" s="43" t="str">
        <f t="shared" si="75"/>
        <v>F</v>
      </c>
      <c r="N44" s="42" t="str">
        <f t="shared" si="76"/>
        <v>N</v>
      </c>
      <c r="O44" s="39"/>
      <c r="P44" s="40"/>
      <c r="Q44" s="41">
        <f t="shared" si="77"/>
        <v>0</v>
      </c>
      <c r="R44" s="42">
        <f t="shared" si="78"/>
        <v>0</v>
      </c>
      <c r="S44" s="42">
        <f t="shared" si="79"/>
        <v>0</v>
      </c>
      <c r="T44" s="43" t="str">
        <f t="shared" si="80"/>
        <v>F</v>
      </c>
      <c r="U44" s="42" t="str">
        <f t="shared" si="81"/>
        <v>N</v>
      </c>
      <c r="V44" s="39"/>
      <c r="W44" s="40"/>
      <c r="X44" s="41">
        <f t="shared" si="82"/>
        <v>0</v>
      </c>
      <c r="Y44" s="42">
        <f t="shared" si="83"/>
        <v>0</v>
      </c>
      <c r="Z44" s="42">
        <f t="shared" si="84"/>
        <v>0</v>
      </c>
      <c r="AA44" s="43" t="str">
        <f t="shared" si="85"/>
        <v>F</v>
      </c>
      <c r="AB44" s="42" t="str">
        <f t="shared" si="86"/>
        <v>N</v>
      </c>
      <c r="AC44" s="39"/>
      <c r="AD44" s="40"/>
      <c r="AE44" s="41">
        <f t="shared" si="87"/>
        <v>0</v>
      </c>
      <c r="AF44" s="42">
        <f t="shared" si="88"/>
        <v>0</v>
      </c>
      <c r="AG44" s="42">
        <f t="shared" si="89"/>
        <v>0</v>
      </c>
      <c r="AH44" s="43" t="str">
        <f t="shared" si="90"/>
        <v>F</v>
      </c>
      <c r="AI44" s="42" t="str">
        <f t="shared" si="91"/>
        <v>N</v>
      </c>
      <c r="AJ44" s="39">
        <f t="shared" si="92"/>
        <v>0</v>
      </c>
      <c r="AK44" s="42">
        <f t="shared" si="93"/>
        <v>0</v>
      </c>
      <c r="AL44" s="42">
        <f t="shared" si="94"/>
        <v>0</v>
      </c>
      <c r="AM44" s="42" t="str">
        <f t="shared" si="95"/>
        <v>N</v>
      </c>
      <c r="AN44" s="39">
        <f t="shared" si="96"/>
        <v>0</v>
      </c>
      <c r="AO44" s="42">
        <f t="shared" si="97"/>
        <v>0</v>
      </c>
      <c r="AP44" s="42">
        <f t="shared" si="98"/>
        <v>0</v>
      </c>
      <c r="AQ44" s="42" t="str">
        <f t="shared" si="99"/>
        <v>N</v>
      </c>
      <c r="AR44" s="39">
        <f t="shared" si="100"/>
        <v>0</v>
      </c>
      <c r="AS44" s="40">
        <f t="shared" si="101"/>
        <v>0</v>
      </c>
      <c r="AT44" s="40">
        <f t="shared" si="102"/>
        <v>0</v>
      </c>
      <c r="AU44" s="40">
        <f t="shared" si="103"/>
        <v>0</v>
      </c>
      <c r="AV44" s="42">
        <f t="shared" si="104"/>
        <v>0</v>
      </c>
      <c r="AW44" s="42" t="str">
        <f t="shared" si="105"/>
        <v>N</v>
      </c>
      <c r="AX44" s="44" t="str">
        <f t="shared" si="106"/>
        <v>semestre non validé</v>
      </c>
      <c r="AZ44" s="102">
        <v>22</v>
      </c>
      <c r="BA44" s="152" t="s">
        <v>251</v>
      </c>
      <c r="BB44" s="38" t="s">
        <v>252</v>
      </c>
      <c r="BC44" s="152" t="s">
        <v>285</v>
      </c>
      <c r="BD44" s="98"/>
      <c r="BE44" s="93"/>
      <c r="BF44" s="41">
        <f t="shared" si="33"/>
        <v>0</v>
      </c>
      <c r="BG44" s="42">
        <f t="shared" si="34"/>
        <v>0</v>
      </c>
      <c r="BH44" s="42">
        <f t="shared" si="35"/>
        <v>0</v>
      </c>
      <c r="BI44" s="43" t="str">
        <f t="shared" si="36"/>
        <v>F</v>
      </c>
      <c r="BJ44" s="42" t="str">
        <f t="shared" si="37"/>
        <v>N</v>
      </c>
      <c r="BK44" s="98">
        <v>16.5</v>
      </c>
      <c r="BL44" s="93"/>
      <c r="BM44" s="41"/>
      <c r="BN44" s="42">
        <f t="shared" si="38"/>
        <v>0</v>
      </c>
      <c r="BO44" s="42">
        <f t="shared" si="39"/>
        <v>0</v>
      </c>
      <c r="BP44" s="43" t="str">
        <f t="shared" si="40"/>
        <v>F</v>
      </c>
      <c r="BQ44" s="42" t="str">
        <f t="shared" si="41"/>
        <v>N</v>
      </c>
      <c r="BR44" s="98"/>
      <c r="BS44" s="93"/>
      <c r="BT44" s="41">
        <f t="shared" si="42"/>
        <v>0</v>
      </c>
      <c r="BU44" s="42">
        <f t="shared" si="43"/>
        <v>0</v>
      </c>
      <c r="BV44" s="42">
        <f t="shared" si="44"/>
        <v>0</v>
      </c>
      <c r="BW44" s="43" t="str">
        <f t="shared" si="45"/>
        <v>F</v>
      </c>
      <c r="BX44" s="42" t="str">
        <f t="shared" si="46"/>
        <v>N</v>
      </c>
      <c r="BY44" s="101"/>
      <c r="BZ44" s="93"/>
      <c r="CA44" s="41">
        <f t="shared" si="47"/>
        <v>0</v>
      </c>
      <c r="CB44" s="42">
        <f t="shared" si="48"/>
        <v>0</v>
      </c>
      <c r="CC44" s="42">
        <f t="shared" si="49"/>
        <v>0</v>
      </c>
      <c r="CD44" s="43" t="str">
        <f t="shared" si="50"/>
        <v>F</v>
      </c>
      <c r="CE44" s="42" t="str">
        <f t="shared" si="51"/>
        <v>N</v>
      </c>
      <c r="CF44" s="41">
        <f t="shared" si="52"/>
        <v>0</v>
      </c>
      <c r="CG44" s="42">
        <f t="shared" si="53"/>
        <v>0</v>
      </c>
      <c r="CH44" s="42">
        <f t="shared" si="54"/>
        <v>0</v>
      </c>
      <c r="CI44" s="42" t="str">
        <f t="shared" si="55"/>
        <v>N</v>
      </c>
      <c r="CJ44" s="41">
        <f t="shared" si="56"/>
        <v>0</v>
      </c>
      <c r="CK44" s="42">
        <f t="shared" si="57"/>
        <v>0</v>
      </c>
      <c r="CL44" s="42">
        <f t="shared" si="58"/>
        <v>0</v>
      </c>
      <c r="CM44" s="42" t="str">
        <f t="shared" si="59"/>
        <v>N</v>
      </c>
      <c r="CN44" s="41">
        <f t="shared" si="60"/>
        <v>0</v>
      </c>
      <c r="CO44" s="42">
        <f t="shared" si="61"/>
        <v>0</v>
      </c>
      <c r="CP44" s="42">
        <f t="shared" si="62"/>
        <v>0</v>
      </c>
      <c r="CQ44" s="42" t="str">
        <f t="shared" si="63"/>
        <v>N</v>
      </c>
      <c r="CR44" s="41">
        <f t="shared" si="64"/>
        <v>0</v>
      </c>
      <c r="CS44" s="42">
        <f t="shared" si="107"/>
        <v>0</v>
      </c>
      <c r="CT44" s="40">
        <f t="shared" si="65"/>
        <v>0</v>
      </c>
      <c r="CU44" s="42">
        <f t="shared" si="66"/>
        <v>0</v>
      </c>
      <c r="CV44" s="42" t="str">
        <f t="shared" si="67"/>
        <v>N</v>
      </c>
      <c r="CW44" s="44" t="str">
        <f t="shared" si="68"/>
        <v>semestre non validé</v>
      </c>
      <c r="DC44" s="102">
        <v>22</v>
      </c>
      <c r="DD44" s="152" t="s">
        <v>251</v>
      </c>
      <c r="DE44" s="38" t="s">
        <v>252</v>
      </c>
      <c r="DF44" s="152" t="s">
        <v>285</v>
      </c>
      <c r="DG44" s="103">
        <f t="shared" si="108"/>
        <v>0</v>
      </c>
      <c r="DH44" s="104">
        <f t="shared" si="109"/>
        <v>0</v>
      </c>
      <c r="DI44" s="105">
        <f t="shared" si="110"/>
        <v>0</v>
      </c>
      <c r="DJ44" s="104">
        <f t="shared" si="111"/>
        <v>0</v>
      </c>
      <c r="DK44" s="105">
        <f t="shared" si="69"/>
        <v>0</v>
      </c>
      <c r="DL44" s="106">
        <f t="shared" si="112"/>
        <v>0</v>
      </c>
      <c r="DM44" s="111" t="str">
        <f t="shared" si="113"/>
        <v>Rattrapage</v>
      </c>
      <c r="DN44" s="107" t="str">
        <f t="shared" si="114"/>
        <v>Ajourné</v>
      </c>
      <c r="DO44" s="48">
        <f t="shared" si="70"/>
        <v>0</v>
      </c>
      <c r="DP44" s="47" t="str">
        <f t="shared" si="71"/>
        <v>N</v>
      </c>
    </row>
    <row r="45" spans="1:120" ht="30" customHeight="1" thickBot="1">
      <c r="A45" s="102">
        <v>23</v>
      </c>
      <c r="B45" s="152" t="s">
        <v>253</v>
      </c>
      <c r="C45" s="38" t="s">
        <v>254</v>
      </c>
      <c r="D45" s="154" t="s">
        <v>286</v>
      </c>
      <c r="E45" s="157" t="s">
        <v>328</v>
      </c>
      <c r="F45" s="157" t="s">
        <v>329</v>
      </c>
      <c r="G45" s="157" t="s">
        <v>301</v>
      </c>
      <c r="H45" s="39">
        <v>8</v>
      </c>
      <c r="I45" s="40"/>
      <c r="J45" s="41">
        <f t="shared" si="72"/>
        <v>8</v>
      </c>
      <c r="K45" s="42">
        <f t="shared" si="73"/>
        <v>0</v>
      </c>
      <c r="L45" s="42">
        <f t="shared" si="74"/>
        <v>0</v>
      </c>
      <c r="M45" s="43" t="str">
        <f t="shared" si="75"/>
        <v>F</v>
      </c>
      <c r="N45" s="42" t="str">
        <f t="shared" si="76"/>
        <v>N</v>
      </c>
      <c r="O45" s="39">
        <v>13</v>
      </c>
      <c r="P45" s="40"/>
      <c r="Q45" s="41">
        <f t="shared" si="77"/>
        <v>13</v>
      </c>
      <c r="R45" s="42">
        <f t="shared" si="78"/>
        <v>8</v>
      </c>
      <c r="S45" s="42">
        <f t="shared" si="79"/>
        <v>0</v>
      </c>
      <c r="T45" s="43" t="str">
        <f t="shared" si="80"/>
        <v>D</v>
      </c>
      <c r="U45" s="42" t="str">
        <f t="shared" si="81"/>
        <v>N</v>
      </c>
      <c r="V45" s="39">
        <v>13.16</v>
      </c>
      <c r="W45" s="40"/>
      <c r="X45" s="41">
        <f t="shared" si="82"/>
        <v>13.16</v>
      </c>
      <c r="Y45" s="42">
        <f t="shared" si="83"/>
        <v>7</v>
      </c>
      <c r="Z45" s="42">
        <f t="shared" si="84"/>
        <v>0</v>
      </c>
      <c r="AA45" s="43" t="str">
        <f t="shared" si="85"/>
        <v>D</v>
      </c>
      <c r="AB45" s="42" t="str">
        <f t="shared" si="86"/>
        <v>N</v>
      </c>
      <c r="AC45" s="39">
        <v>12.33</v>
      </c>
      <c r="AD45" s="40"/>
      <c r="AE45" s="41">
        <f t="shared" si="87"/>
        <v>12.33</v>
      </c>
      <c r="AF45" s="42">
        <f t="shared" si="88"/>
        <v>7</v>
      </c>
      <c r="AG45" s="42">
        <f t="shared" si="89"/>
        <v>0</v>
      </c>
      <c r="AH45" s="43" t="str">
        <f t="shared" si="90"/>
        <v>D</v>
      </c>
      <c r="AI45" s="42" t="str">
        <f t="shared" si="91"/>
        <v>N</v>
      </c>
      <c r="AJ45" s="39">
        <f t="shared" si="92"/>
        <v>11.164999999999999</v>
      </c>
      <c r="AK45" s="42">
        <f t="shared" si="93"/>
        <v>23</v>
      </c>
      <c r="AL45" s="42">
        <f t="shared" si="94"/>
        <v>0</v>
      </c>
      <c r="AM45" s="42" t="str">
        <f t="shared" si="95"/>
        <v>N</v>
      </c>
      <c r="AN45" s="39">
        <f t="shared" si="96"/>
        <v>12.33</v>
      </c>
      <c r="AO45" s="42">
        <f t="shared" si="97"/>
        <v>7</v>
      </c>
      <c r="AP45" s="42">
        <f t="shared" si="98"/>
        <v>0</v>
      </c>
      <c r="AQ45" s="42" t="str">
        <f t="shared" si="99"/>
        <v>N</v>
      </c>
      <c r="AR45" s="39">
        <f t="shared" si="100"/>
        <v>11.398</v>
      </c>
      <c r="AS45" s="40">
        <f t="shared" si="101"/>
        <v>0</v>
      </c>
      <c r="AT45" s="40">
        <f t="shared" si="102"/>
        <v>0</v>
      </c>
      <c r="AU45" s="40">
        <f t="shared" si="103"/>
        <v>30</v>
      </c>
      <c r="AV45" s="42">
        <f t="shared" si="104"/>
        <v>30</v>
      </c>
      <c r="AW45" s="42" t="str">
        <f t="shared" si="105"/>
        <v>N</v>
      </c>
      <c r="AX45" s="44" t="str">
        <f t="shared" si="106"/>
        <v>semestre validé</v>
      </c>
      <c r="AZ45" s="102">
        <v>23</v>
      </c>
      <c r="BA45" s="152" t="s">
        <v>253</v>
      </c>
      <c r="BB45" s="38" t="s">
        <v>254</v>
      </c>
      <c r="BC45" s="152" t="s">
        <v>286</v>
      </c>
      <c r="BD45" s="98"/>
      <c r="BE45" s="93"/>
      <c r="BF45" s="41">
        <f t="shared" si="33"/>
        <v>0</v>
      </c>
      <c r="BG45" s="42">
        <f t="shared" si="34"/>
        <v>0</v>
      </c>
      <c r="BH45" s="42">
        <f t="shared" si="35"/>
        <v>0</v>
      </c>
      <c r="BI45" s="43" t="str">
        <f t="shared" si="36"/>
        <v>F</v>
      </c>
      <c r="BJ45" s="42" t="str">
        <f t="shared" si="37"/>
        <v>N</v>
      </c>
      <c r="BK45" s="98">
        <v>17.5</v>
      </c>
      <c r="BL45" s="93"/>
      <c r="BM45" s="41"/>
      <c r="BN45" s="42">
        <f t="shared" si="38"/>
        <v>0</v>
      </c>
      <c r="BO45" s="42">
        <f t="shared" si="39"/>
        <v>0</v>
      </c>
      <c r="BP45" s="43" t="str">
        <f t="shared" si="40"/>
        <v>F</v>
      </c>
      <c r="BQ45" s="42" t="str">
        <f t="shared" si="41"/>
        <v>N</v>
      </c>
      <c r="BR45" s="98"/>
      <c r="BS45" s="93"/>
      <c r="BT45" s="41">
        <f t="shared" si="42"/>
        <v>0</v>
      </c>
      <c r="BU45" s="42">
        <f t="shared" si="43"/>
        <v>0</v>
      </c>
      <c r="BV45" s="42">
        <f t="shared" si="44"/>
        <v>0</v>
      </c>
      <c r="BW45" s="43" t="str">
        <f t="shared" si="45"/>
        <v>F</v>
      </c>
      <c r="BX45" s="42" t="str">
        <f t="shared" si="46"/>
        <v>N</v>
      </c>
      <c r="BY45" s="101"/>
      <c r="BZ45" s="93"/>
      <c r="CA45" s="41">
        <f t="shared" si="47"/>
        <v>0</v>
      </c>
      <c r="CB45" s="42">
        <f t="shared" si="48"/>
        <v>0</v>
      </c>
      <c r="CC45" s="42">
        <f t="shared" si="49"/>
        <v>0</v>
      </c>
      <c r="CD45" s="43" t="str">
        <f t="shared" si="50"/>
        <v>F</v>
      </c>
      <c r="CE45" s="42" t="str">
        <f t="shared" si="51"/>
        <v>N</v>
      </c>
      <c r="CF45" s="41">
        <f t="shared" si="52"/>
        <v>0</v>
      </c>
      <c r="CG45" s="42">
        <f t="shared" si="53"/>
        <v>0</v>
      </c>
      <c r="CH45" s="42">
        <f t="shared" si="54"/>
        <v>0</v>
      </c>
      <c r="CI45" s="42" t="str">
        <f t="shared" si="55"/>
        <v>N</v>
      </c>
      <c r="CJ45" s="41">
        <f t="shared" si="56"/>
        <v>0</v>
      </c>
      <c r="CK45" s="42">
        <f t="shared" si="57"/>
        <v>0</v>
      </c>
      <c r="CL45" s="42">
        <f t="shared" si="58"/>
        <v>0</v>
      </c>
      <c r="CM45" s="42" t="str">
        <f t="shared" si="59"/>
        <v>N</v>
      </c>
      <c r="CN45" s="41">
        <f t="shared" si="60"/>
        <v>0</v>
      </c>
      <c r="CO45" s="42">
        <f t="shared" si="61"/>
        <v>0</v>
      </c>
      <c r="CP45" s="42">
        <f t="shared" si="62"/>
        <v>0</v>
      </c>
      <c r="CQ45" s="42" t="str">
        <f t="shared" si="63"/>
        <v>N</v>
      </c>
      <c r="CR45" s="41">
        <f t="shared" si="64"/>
        <v>0</v>
      </c>
      <c r="CS45" s="42">
        <f t="shared" si="107"/>
        <v>0</v>
      </c>
      <c r="CT45" s="40">
        <f t="shared" si="65"/>
        <v>0</v>
      </c>
      <c r="CU45" s="42">
        <f t="shared" si="66"/>
        <v>0</v>
      </c>
      <c r="CV45" s="42" t="str">
        <f t="shared" si="67"/>
        <v>N</v>
      </c>
      <c r="CW45" s="44" t="str">
        <f t="shared" si="68"/>
        <v>semestre non validé</v>
      </c>
      <c r="DC45" s="102">
        <v>23</v>
      </c>
      <c r="DD45" s="152" t="s">
        <v>253</v>
      </c>
      <c r="DE45" s="38" t="s">
        <v>254</v>
      </c>
      <c r="DF45" s="152" t="s">
        <v>286</v>
      </c>
      <c r="DG45" s="103">
        <f t="shared" si="108"/>
        <v>11.398</v>
      </c>
      <c r="DH45" s="104">
        <f t="shared" si="109"/>
        <v>30</v>
      </c>
      <c r="DI45" s="105">
        <f t="shared" si="110"/>
        <v>0</v>
      </c>
      <c r="DJ45" s="104">
        <f t="shared" si="111"/>
        <v>0</v>
      </c>
      <c r="DK45" s="105">
        <f t="shared" si="69"/>
        <v>5.9989473684210521</v>
      </c>
      <c r="DL45" s="106">
        <f t="shared" si="112"/>
        <v>30</v>
      </c>
      <c r="DM45" s="111" t="str">
        <f t="shared" si="113"/>
        <v>Rattrapage</v>
      </c>
      <c r="DN45" s="107" t="str">
        <f t="shared" si="114"/>
        <v>Ajourné</v>
      </c>
      <c r="DO45" s="48">
        <f t="shared" si="70"/>
        <v>0</v>
      </c>
      <c r="DP45" s="47" t="str">
        <f t="shared" si="71"/>
        <v>N</v>
      </c>
    </row>
    <row r="46" spans="1:120" ht="30" customHeight="1" thickBot="1">
      <c r="A46" s="102">
        <v>24</v>
      </c>
      <c r="B46" s="152" t="s">
        <v>255</v>
      </c>
      <c r="C46" s="38" t="s">
        <v>256</v>
      </c>
      <c r="D46" s="154" t="s">
        <v>287</v>
      </c>
      <c r="E46" s="157" t="s">
        <v>330</v>
      </c>
      <c r="F46" s="157" t="s">
        <v>331</v>
      </c>
      <c r="G46" s="157" t="s">
        <v>301</v>
      </c>
      <c r="H46" s="39">
        <v>8.5</v>
      </c>
      <c r="I46" s="40"/>
      <c r="J46" s="41">
        <f t="shared" si="72"/>
        <v>8.5</v>
      </c>
      <c r="K46" s="42">
        <f t="shared" si="73"/>
        <v>0</v>
      </c>
      <c r="L46" s="42">
        <f t="shared" si="74"/>
        <v>0</v>
      </c>
      <c r="M46" s="43" t="str">
        <f t="shared" si="75"/>
        <v>F</v>
      </c>
      <c r="N46" s="42" t="str">
        <f t="shared" si="76"/>
        <v>N</v>
      </c>
      <c r="O46" s="39">
        <v>7.83</v>
      </c>
      <c r="P46" s="40"/>
      <c r="Q46" s="41">
        <f t="shared" si="77"/>
        <v>7.83</v>
      </c>
      <c r="R46" s="42">
        <f t="shared" si="78"/>
        <v>0</v>
      </c>
      <c r="S46" s="42">
        <f t="shared" si="79"/>
        <v>0</v>
      </c>
      <c r="T46" s="43" t="str">
        <f t="shared" si="80"/>
        <v>F</v>
      </c>
      <c r="U46" s="42" t="str">
        <f t="shared" si="81"/>
        <v>N</v>
      </c>
      <c r="V46" s="39">
        <v>12.33</v>
      </c>
      <c r="W46" s="40"/>
      <c r="X46" s="41">
        <f t="shared" si="82"/>
        <v>12.33</v>
      </c>
      <c r="Y46" s="42">
        <f t="shared" si="83"/>
        <v>7</v>
      </c>
      <c r="Z46" s="42">
        <f t="shared" si="84"/>
        <v>0</v>
      </c>
      <c r="AA46" s="43" t="str">
        <f t="shared" si="85"/>
        <v>D</v>
      </c>
      <c r="AB46" s="42" t="str">
        <f t="shared" si="86"/>
        <v>N</v>
      </c>
      <c r="AC46" s="39">
        <v>7.83</v>
      </c>
      <c r="AD46" s="40"/>
      <c r="AE46" s="41">
        <f t="shared" si="87"/>
        <v>7.83</v>
      </c>
      <c r="AF46" s="42">
        <f t="shared" si="88"/>
        <v>0</v>
      </c>
      <c r="AG46" s="42">
        <f t="shared" si="89"/>
        <v>0</v>
      </c>
      <c r="AH46" s="43" t="str">
        <f t="shared" si="90"/>
        <v>F</v>
      </c>
      <c r="AI46" s="42" t="str">
        <f t="shared" si="91"/>
        <v>N</v>
      </c>
      <c r="AJ46" s="39">
        <f t="shared" si="92"/>
        <v>9.2062500000000007</v>
      </c>
      <c r="AK46" s="42">
        <f t="shared" si="93"/>
        <v>7</v>
      </c>
      <c r="AL46" s="42">
        <f t="shared" si="94"/>
        <v>0</v>
      </c>
      <c r="AM46" s="42" t="str">
        <f t="shared" si="95"/>
        <v>N</v>
      </c>
      <c r="AN46" s="39">
        <f t="shared" si="96"/>
        <v>7.83</v>
      </c>
      <c r="AO46" s="42">
        <f t="shared" si="97"/>
        <v>0</v>
      </c>
      <c r="AP46" s="42">
        <f t="shared" si="98"/>
        <v>0</v>
      </c>
      <c r="AQ46" s="42" t="str">
        <f t="shared" si="99"/>
        <v>N</v>
      </c>
      <c r="AR46" s="39">
        <f t="shared" si="100"/>
        <v>8.9310000000000009</v>
      </c>
      <c r="AS46" s="40">
        <f t="shared" si="101"/>
        <v>0</v>
      </c>
      <c r="AT46" s="40">
        <f t="shared" si="102"/>
        <v>0</v>
      </c>
      <c r="AU46" s="40">
        <f t="shared" si="103"/>
        <v>7</v>
      </c>
      <c r="AV46" s="42">
        <f t="shared" si="104"/>
        <v>7</v>
      </c>
      <c r="AW46" s="42" t="str">
        <f t="shared" si="105"/>
        <v>N</v>
      </c>
      <c r="AX46" s="44" t="str">
        <f t="shared" si="106"/>
        <v>semestre non validé</v>
      </c>
      <c r="AZ46" s="102">
        <v>24</v>
      </c>
      <c r="BA46" s="152" t="s">
        <v>255</v>
      </c>
      <c r="BB46" s="38" t="s">
        <v>256</v>
      </c>
      <c r="BC46" s="152" t="s">
        <v>287</v>
      </c>
      <c r="BD46" s="98"/>
      <c r="BE46" s="93"/>
      <c r="BF46" s="41">
        <f t="shared" si="33"/>
        <v>0</v>
      </c>
      <c r="BG46" s="42">
        <f t="shared" si="34"/>
        <v>0</v>
      </c>
      <c r="BH46" s="42">
        <f t="shared" si="35"/>
        <v>0</v>
      </c>
      <c r="BI46" s="43" t="str">
        <f t="shared" si="36"/>
        <v>F</v>
      </c>
      <c r="BJ46" s="42" t="str">
        <f t="shared" si="37"/>
        <v>N</v>
      </c>
      <c r="BK46" s="98">
        <v>13.5</v>
      </c>
      <c r="BL46" s="93"/>
      <c r="BM46" s="41"/>
      <c r="BN46" s="42">
        <f t="shared" si="38"/>
        <v>0</v>
      </c>
      <c r="BO46" s="42">
        <f t="shared" si="39"/>
        <v>0</v>
      </c>
      <c r="BP46" s="43" t="str">
        <f t="shared" si="40"/>
        <v>F</v>
      </c>
      <c r="BQ46" s="42" t="str">
        <f t="shared" si="41"/>
        <v>N</v>
      </c>
      <c r="BR46" s="98"/>
      <c r="BS46" s="93"/>
      <c r="BT46" s="41">
        <f t="shared" si="42"/>
        <v>0</v>
      </c>
      <c r="BU46" s="42">
        <f t="shared" si="43"/>
        <v>0</v>
      </c>
      <c r="BV46" s="42">
        <f t="shared" si="44"/>
        <v>0</v>
      </c>
      <c r="BW46" s="43" t="str">
        <f t="shared" si="45"/>
        <v>F</v>
      </c>
      <c r="BX46" s="42" t="str">
        <f t="shared" si="46"/>
        <v>N</v>
      </c>
      <c r="BY46" s="101"/>
      <c r="BZ46" s="93"/>
      <c r="CA46" s="41">
        <f t="shared" si="47"/>
        <v>0</v>
      </c>
      <c r="CB46" s="42">
        <f t="shared" si="48"/>
        <v>0</v>
      </c>
      <c r="CC46" s="42">
        <f t="shared" si="49"/>
        <v>0</v>
      </c>
      <c r="CD46" s="43" t="str">
        <f t="shared" si="50"/>
        <v>F</v>
      </c>
      <c r="CE46" s="42" t="str">
        <f t="shared" si="51"/>
        <v>N</v>
      </c>
      <c r="CF46" s="41">
        <f t="shared" si="52"/>
        <v>0</v>
      </c>
      <c r="CG46" s="42">
        <f t="shared" si="53"/>
        <v>0</v>
      </c>
      <c r="CH46" s="42">
        <f t="shared" si="54"/>
        <v>0</v>
      </c>
      <c r="CI46" s="42" t="str">
        <f t="shared" si="55"/>
        <v>N</v>
      </c>
      <c r="CJ46" s="41">
        <f t="shared" si="56"/>
        <v>0</v>
      </c>
      <c r="CK46" s="42">
        <f t="shared" si="57"/>
        <v>0</v>
      </c>
      <c r="CL46" s="42">
        <f t="shared" si="58"/>
        <v>0</v>
      </c>
      <c r="CM46" s="42" t="str">
        <f t="shared" si="59"/>
        <v>N</v>
      </c>
      <c r="CN46" s="41">
        <f t="shared" si="60"/>
        <v>0</v>
      </c>
      <c r="CO46" s="42">
        <f t="shared" si="61"/>
        <v>0</v>
      </c>
      <c r="CP46" s="42">
        <f t="shared" si="62"/>
        <v>0</v>
      </c>
      <c r="CQ46" s="42" t="str">
        <f t="shared" si="63"/>
        <v>N</v>
      </c>
      <c r="CR46" s="41">
        <f t="shared" si="64"/>
        <v>0</v>
      </c>
      <c r="CS46" s="42">
        <f t="shared" si="107"/>
        <v>0</v>
      </c>
      <c r="CT46" s="40">
        <f t="shared" si="65"/>
        <v>0</v>
      </c>
      <c r="CU46" s="42">
        <f t="shared" si="66"/>
        <v>0</v>
      </c>
      <c r="CV46" s="42" t="str">
        <f t="shared" si="67"/>
        <v>N</v>
      </c>
      <c r="CW46" s="44" t="str">
        <f t="shared" si="68"/>
        <v>semestre non validé</v>
      </c>
      <c r="DC46" s="102">
        <v>24</v>
      </c>
      <c r="DD46" s="152" t="s">
        <v>255</v>
      </c>
      <c r="DE46" s="38" t="s">
        <v>256</v>
      </c>
      <c r="DF46" s="152" t="s">
        <v>287</v>
      </c>
      <c r="DG46" s="103">
        <f t="shared" si="108"/>
        <v>8.9310000000000009</v>
      </c>
      <c r="DH46" s="104">
        <f t="shared" si="109"/>
        <v>7</v>
      </c>
      <c r="DI46" s="105">
        <f t="shared" si="110"/>
        <v>0</v>
      </c>
      <c r="DJ46" s="104">
        <f t="shared" si="111"/>
        <v>0</v>
      </c>
      <c r="DK46" s="105">
        <f t="shared" si="69"/>
        <v>4.7005263157894737</v>
      </c>
      <c r="DL46" s="106">
        <f t="shared" si="112"/>
        <v>7</v>
      </c>
      <c r="DM46" s="111" t="str">
        <f t="shared" si="113"/>
        <v>Rattrapage</v>
      </c>
      <c r="DN46" s="107" t="str">
        <f t="shared" si="114"/>
        <v>Ajourné</v>
      </c>
      <c r="DO46" s="48">
        <f t="shared" si="70"/>
        <v>0</v>
      </c>
      <c r="DP46" s="47" t="str">
        <f t="shared" si="71"/>
        <v>N</v>
      </c>
    </row>
    <row r="47" spans="1:120" ht="30" customHeight="1" thickBot="1">
      <c r="A47" s="102">
        <v>25</v>
      </c>
      <c r="B47" s="152" t="s">
        <v>257</v>
      </c>
      <c r="C47" s="38" t="s">
        <v>258</v>
      </c>
      <c r="D47" s="154" t="s">
        <v>288</v>
      </c>
      <c r="E47" s="157" t="s">
        <v>332</v>
      </c>
      <c r="F47" s="157" t="s">
        <v>333</v>
      </c>
      <c r="G47" s="157" t="s">
        <v>301</v>
      </c>
      <c r="H47" s="39">
        <v>14</v>
      </c>
      <c r="I47" s="40"/>
      <c r="J47" s="41">
        <f t="shared" si="72"/>
        <v>14</v>
      </c>
      <c r="K47" s="42">
        <f t="shared" si="73"/>
        <v>8</v>
      </c>
      <c r="L47" s="42">
        <f t="shared" si="74"/>
        <v>0</v>
      </c>
      <c r="M47" s="43" t="str">
        <f t="shared" si="75"/>
        <v>C</v>
      </c>
      <c r="N47" s="42" t="str">
        <f t="shared" si="76"/>
        <v>N</v>
      </c>
      <c r="O47" s="39">
        <v>11.33</v>
      </c>
      <c r="P47" s="40"/>
      <c r="Q47" s="41">
        <f t="shared" si="77"/>
        <v>11.33</v>
      </c>
      <c r="R47" s="42">
        <f t="shared" si="78"/>
        <v>8</v>
      </c>
      <c r="S47" s="42">
        <f t="shared" si="79"/>
        <v>0</v>
      </c>
      <c r="T47" s="43" t="str">
        <f t="shared" si="80"/>
        <v>E</v>
      </c>
      <c r="U47" s="42" t="str">
        <f t="shared" si="81"/>
        <v>N</v>
      </c>
      <c r="V47" s="39">
        <v>12.33</v>
      </c>
      <c r="W47" s="40"/>
      <c r="X47" s="41">
        <f t="shared" si="82"/>
        <v>12.33</v>
      </c>
      <c r="Y47" s="42">
        <f t="shared" si="83"/>
        <v>7</v>
      </c>
      <c r="Z47" s="42">
        <f t="shared" si="84"/>
        <v>0</v>
      </c>
      <c r="AA47" s="43" t="str">
        <f t="shared" si="85"/>
        <v>D</v>
      </c>
      <c r="AB47" s="42" t="str">
        <f t="shared" si="86"/>
        <v>N</v>
      </c>
      <c r="AC47" s="39">
        <v>12.16</v>
      </c>
      <c r="AD47" s="40"/>
      <c r="AE47" s="41">
        <f t="shared" si="87"/>
        <v>12.16</v>
      </c>
      <c r="AF47" s="42">
        <f t="shared" si="88"/>
        <v>7</v>
      </c>
      <c r="AG47" s="42">
        <f t="shared" si="89"/>
        <v>0</v>
      </c>
      <c r="AH47" s="43" t="str">
        <f t="shared" si="90"/>
        <v>D</v>
      </c>
      <c r="AI47" s="42" t="str">
        <f t="shared" si="91"/>
        <v>N</v>
      </c>
      <c r="AJ47" s="39">
        <f t="shared" si="92"/>
        <v>12.581250000000001</v>
      </c>
      <c r="AK47" s="42">
        <f t="shared" si="93"/>
        <v>23</v>
      </c>
      <c r="AL47" s="42">
        <f t="shared" si="94"/>
        <v>0</v>
      </c>
      <c r="AM47" s="42" t="str">
        <f t="shared" si="95"/>
        <v>N</v>
      </c>
      <c r="AN47" s="39">
        <f t="shared" si="96"/>
        <v>12.16</v>
      </c>
      <c r="AO47" s="42">
        <f t="shared" si="97"/>
        <v>7</v>
      </c>
      <c r="AP47" s="42">
        <f t="shared" si="98"/>
        <v>0</v>
      </c>
      <c r="AQ47" s="42" t="str">
        <f t="shared" si="99"/>
        <v>N</v>
      </c>
      <c r="AR47" s="39">
        <f t="shared" si="100"/>
        <v>12.497</v>
      </c>
      <c r="AS47" s="40">
        <f t="shared" si="101"/>
        <v>0</v>
      </c>
      <c r="AT47" s="40">
        <f t="shared" si="102"/>
        <v>0</v>
      </c>
      <c r="AU47" s="40">
        <f t="shared" si="103"/>
        <v>30</v>
      </c>
      <c r="AV47" s="42">
        <f t="shared" si="104"/>
        <v>30</v>
      </c>
      <c r="AW47" s="42" t="str">
        <f t="shared" si="105"/>
        <v>N</v>
      </c>
      <c r="AX47" s="44" t="str">
        <f t="shared" si="106"/>
        <v>semestre validé</v>
      </c>
      <c r="AZ47" s="102">
        <v>25</v>
      </c>
      <c r="BA47" s="152" t="s">
        <v>257</v>
      </c>
      <c r="BB47" s="38" t="s">
        <v>258</v>
      </c>
      <c r="BC47" s="152" t="s">
        <v>288</v>
      </c>
      <c r="BD47" s="98"/>
      <c r="BE47" s="93"/>
      <c r="BF47" s="41">
        <f t="shared" si="33"/>
        <v>0</v>
      </c>
      <c r="BG47" s="42">
        <f t="shared" si="34"/>
        <v>0</v>
      </c>
      <c r="BH47" s="42">
        <f t="shared" si="35"/>
        <v>0</v>
      </c>
      <c r="BI47" s="43" t="str">
        <f t="shared" si="36"/>
        <v>F</v>
      </c>
      <c r="BJ47" s="42" t="str">
        <f t="shared" si="37"/>
        <v>N</v>
      </c>
      <c r="BK47" s="98">
        <v>15</v>
      </c>
      <c r="BL47" s="93"/>
      <c r="BM47" s="41"/>
      <c r="BN47" s="42">
        <f t="shared" si="38"/>
        <v>0</v>
      </c>
      <c r="BO47" s="42">
        <f t="shared" si="39"/>
        <v>0</v>
      </c>
      <c r="BP47" s="43" t="str">
        <f t="shared" si="40"/>
        <v>F</v>
      </c>
      <c r="BQ47" s="42" t="str">
        <f t="shared" si="41"/>
        <v>N</v>
      </c>
      <c r="BR47" s="98"/>
      <c r="BS47" s="93"/>
      <c r="BT47" s="41">
        <f t="shared" si="42"/>
        <v>0</v>
      </c>
      <c r="BU47" s="42">
        <f t="shared" si="43"/>
        <v>0</v>
      </c>
      <c r="BV47" s="42">
        <f t="shared" si="44"/>
        <v>0</v>
      </c>
      <c r="BW47" s="43" t="str">
        <f t="shared" si="45"/>
        <v>F</v>
      </c>
      <c r="BX47" s="42" t="str">
        <f t="shared" si="46"/>
        <v>N</v>
      </c>
      <c r="BY47" s="101"/>
      <c r="BZ47" s="93"/>
      <c r="CA47" s="41">
        <f t="shared" si="47"/>
        <v>0</v>
      </c>
      <c r="CB47" s="42">
        <f t="shared" si="48"/>
        <v>0</v>
      </c>
      <c r="CC47" s="42">
        <f t="shared" si="49"/>
        <v>0</v>
      </c>
      <c r="CD47" s="43" t="str">
        <f t="shared" si="50"/>
        <v>F</v>
      </c>
      <c r="CE47" s="42" t="str">
        <f t="shared" si="51"/>
        <v>N</v>
      </c>
      <c r="CF47" s="41">
        <f t="shared" si="52"/>
        <v>0</v>
      </c>
      <c r="CG47" s="42">
        <f t="shared" si="53"/>
        <v>0</v>
      </c>
      <c r="CH47" s="42">
        <f t="shared" si="54"/>
        <v>0</v>
      </c>
      <c r="CI47" s="42" t="str">
        <f t="shared" si="55"/>
        <v>N</v>
      </c>
      <c r="CJ47" s="41">
        <f t="shared" si="56"/>
        <v>0</v>
      </c>
      <c r="CK47" s="42">
        <f t="shared" si="57"/>
        <v>0</v>
      </c>
      <c r="CL47" s="42">
        <f t="shared" si="58"/>
        <v>0</v>
      </c>
      <c r="CM47" s="42" t="str">
        <f t="shared" si="59"/>
        <v>N</v>
      </c>
      <c r="CN47" s="41">
        <f t="shared" si="60"/>
        <v>0</v>
      </c>
      <c r="CO47" s="42">
        <f t="shared" si="61"/>
        <v>0</v>
      </c>
      <c r="CP47" s="42">
        <f t="shared" si="62"/>
        <v>0</v>
      </c>
      <c r="CQ47" s="42" t="str">
        <f t="shared" si="63"/>
        <v>N</v>
      </c>
      <c r="CR47" s="41">
        <f t="shared" si="64"/>
        <v>0</v>
      </c>
      <c r="CS47" s="42">
        <f t="shared" si="107"/>
        <v>0</v>
      </c>
      <c r="CT47" s="40">
        <f t="shared" si="65"/>
        <v>0</v>
      </c>
      <c r="CU47" s="42">
        <f t="shared" si="66"/>
        <v>0</v>
      </c>
      <c r="CV47" s="42" t="str">
        <f t="shared" si="67"/>
        <v>N</v>
      </c>
      <c r="CW47" s="44" t="str">
        <f t="shared" si="68"/>
        <v>semestre non validé</v>
      </c>
      <c r="DC47" s="102">
        <v>25</v>
      </c>
      <c r="DD47" s="152" t="s">
        <v>257</v>
      </c>
      <c r="DE47" s="38" t="s">
        <v>258</v>
      </c>
      <c r="DF47" s="152" t="s">
        <v>288</v>
      </c>
      <c r="DG47" s="103">
        <f t="shared" si="108"/>
        <v>12.497</v>
      </c>
      <c r="DH47" s="104">
        <f t="shared" si="109"/>
        <v>30</v>
      </c>
      <c r="DI47" s="105">
        <f t="shared" si="110"/>
        <v>0</v>
      </c>
      <c r="DJ47" s="104">
        <f t="shared" si="111"/>
        <v>0</v>
      </c>
      <c r="DK47" s="105">
        <f t="shared" si="69"/>
        <v>6.5773684210526318</v>
      </c>
      <c r="DL47" s="106">
        <f t="shared" si="112"/>
        <v>30</v>
      </c>
      <c r="DM47" s="111" t="str">
        <f t="shared" si="113"/>
        <v>Rattrapage</v>
      </c>
      <c r="DN47" s="107" t="str">
        <f t="shared" si="114"/>
        <v>Ajourné</v>
      </c>
      <c r="DO47" s="48">
        <f t="shared" si="70"/>
        <v>0</v>
      </c>
      <c r="DP47" s="47" t="str">
        <f t="shared" si="71"/>
        <v>N</v>
      </c>
    </row>
    <row r="48" spans="1:120" ht="30" customHeight="1" thickBot="1">
      <c r="A48" s="102">
        <v>26</v>
      </c>
      <c r="B48" s="152" t="s">
        <v>259</v>
      </c>
      <c r="C48" s="38" t="s">
        <v>260</v>
      </c>
      <c r="D48" s="154" t="s">
        <v>289</v>
      </c>
      <c r="E48" s="157" t="s">
        <v>334</v>
      </c>
      <c r="F48" s="157" t="s">
        <v>335</v>
      </c>
      <c r="G48" s="157" t="s">
        <v>301</v>
      </c>
      <c r="H48" s="39">
        <v>9</v>
      </c>
      <c r="I48" s="40"/>
      <c r="J48" s="41">
        <f t="shared" si="72"/>
        <v>9</v>
      </c>
      <c r="K48" s="42">
        <f t="shared" si="73"/>
        <v>0</v>
      </c>
      <c r="L48" s="42">
        <f t="shared" si="74"/>
        <v>0</v>
      </c>
      <c r="M48" s="43" t="str">
        <f t="shared" si="75"/>
        <v>F</v>
      </c>
      <c r="N48" s="42" t="str">
        <f t="shared" si="76"/>
        <v>N</v>
      </c>
      <c r="O48" s="39">
        <v>11.75</v>
      </c>
      <c r="P48" s="40"/>
      <c r="Q48" s="41">
        <f t="shared" si="77"/>
        <v>11.75</v>
      </c>
      <c r="R48" s="42">
        <f t="shared" si="78"/>
        <v>8</v>
      </c>
      <c r="S48" s="42">
        <f t="shared" si="79"/>
        <v>0</v>
      </c>
      <c r="T48" s="43" t="str">
        <f t="shared" si="80"/>
        <v>E</v>
      </c>
      <c r="U48" s="42" t="str">
        <f t="shared" si="81"/>
        <v>N</v>
      </c>
      <c r="V48" s="39">
        <v>13</v>
      </c>
      <c r="W48" s="40"/>
      <c r="X48" s="41">
        <f t="shared" si="82"/>
        <v>13</v>
      </c>
      <c r="Y48" s="42">
        <f t="shared" si="83"/>
        <v>7</v>
      </c>
      <c r="Z48" s="42">
        <f t="shared" si="84"/>
        <v>0</v>
      </c>
      <c r="AA48" s="43" t="str">
        <f t="shared" si="85"/>
        <v>D</v>
      </c>
      <c r="AB48" s="42" t="str">
        <f t="shared" si="86"/>
        <v>N</v>
      </c>
      <c r="AC48" s="39">
        <v>8.16</v>
      </c>
      <c r="AD48" s="40"/>
      <c r="AE48" s="41">
        <f t="shared" si="87"/>
        <v>8.16</v>
      </c>
      <c r="AF48" s="42">
        <f t="shared" si="88"/>
        <v>0</v>
      </c>
      <c r="AG48" s="42">
        <f t="shared" si="89"/>
        <v>0</v>
      </c>
      <c r="AH48" s="43" t="str">
        <f t="shared" si="90"/>
        <v>F</v>
      </c>
      <c r="AI48" s="42" t="str">
        <f t="shared" si="91"/>
        <v>N</v>
      </c>
      <c r="AJ48" s="39">
        <f t="shared" si="92"/>
        <v>11.03125</v>
      </c>
      <c r="AK48" s="42">
        <f t="shared" si="93"/>
        <v>23</v>
      </c>
      <c r="AL48" s="42">
        <f t="shared" si="94"/>
        <v>0</v>
      </c>
      <c r="AM48" s="42" t="str">
        <f t="shared" si="95"/>
        <v>N</v>
      </c>
      <c r="AN48" s="39">
        <f t="shared" si="96"/>
        <v>8.16</v>
      </c>
      <c r="AO48" s="42">
        <f t="shared" si="97"/>
        <v>0</v>
      </c>
      <c r="AP48" s="42">
        <f t="shared" si="98"/>
        <v>0</v>
      </c>
      <c r="AQ48" s="42" t="str">
        <f t="shared" si="99"/>
        <v>N</v>
      </c>
      <c r="AR48" s="39">
        <f t="shared" si="100"/>
        <v>10.456999999999999</v>
      </c>
      <c r="AS48" s="40">
        <f t="shared" si="101"/>
        <v>0</v>
      </c>
      <c r="AT48" s="40">
        <f t="shared" si="102"/>
        <v>0</v>
      </c>
      <c r="AU48" s="40">
        <f t="shared" si="103"/>
        <v>23</v>
      </c>
      <c r="AV48" s="42">
        <f t="shared" si="104"/>
        <v>30</v>
      </c>
      <c r="AW48" s="42" t="str">
        <f t="shared" si="105"/>
        <v>N</v>
      </c>
      <c r="AX48" s="44" t="str">
        <f t="shared" si="106"/>
        <v>semestre validé</v>
      </c>
      <c r="AZ48" s="102">
        <v>26</v>
      </c>
      <c r="BA48" s="152" t="s">
        <v>259</v>
      </c>
      <c r="BB48" s="38" t="s">
        <v>260</v>
      </c>
      <c r="BC48" s="152" t="s">
        <v>289</v>
      </c>
      <c r="BD48" s="98"/>
      <c r="BE48" s="93"/>
      <c r="BF48" s="41">
        <f t="shared" si="33"/>
        <v>0</v>
      </c>
      <c r="BG48" s="42">
        <f t="shared" si="34"/>
        <v>0</v>
      </c>
      <c r="BH48" s="42">
        <f t="shared" si="35"/>
        <v>0</v>
      </c>
      <c r="BI48" s="43" t="str">
        <f t="shared" si="36"/>
        <v>F</v>
      </c>
      <c r="BJ48" s="42" t="str">
        <f t="shared" si="37"/>
        <v>N</v>
      </c>
      <c r="BK48" s="98">
        <v>15.5</v>
      </c>
      <c r="BL48" s="93"/>
      <c r="BM48" s="41"/>
      <c r="BN48" s="42">
        <f t="shared" si="38"/>
        <v>0</v>
      </c>
      <c r="BO48" s="42">
        <f t="shared" si="39"/>
        <v>0</v>
      </c>
      <c r="BP48" s="43" t="str">
        <f t="shared" si="40"/>
        <v>F</v>
      </c>
      <c r="BQ48" s="42" t="str">
        <f t="shared" si="41"/>
        <v>N</v>
      </c>
      <c r="BR48" s="98"/>
      <c r="BS48" s="93"/>
      <c r="BT48" s="41">
        <f t="shared" si="42"/>
        <v>0</v>
      </c>
      <c r="BU48" s="42">
        <f t="shared" si="43"/>
        <v>0</v>
      </c>
      <c r="BV48" s="42">
        <f t="shared" si="44"/>
        <v>0</v>
      </c>
      <c r="BW48" s="43" t="str">
        <f t="shared" si="45"/>
        <v>F</v>
      </c>
      <c r="BX48" s="42" t="str">
        <f t="shared" si="46"/>
        <v>N</v>
      </c>
      <c r="BY48" s="101"/>
      <c r="BZ48" s="93"/>
      <c r="CA48" s="41">
        <f t="shared" si="47"/>
        <v>0</v>
      </c>
      <c r="CB48" s="42">
        <f t="shared" si="48"/>
        <v>0</v>
      </c>
      <c r="CC48" s="42">
        <f t="shared" si="49"/>
        <v>0</v>
      </c>
      <c r="CD48" s="43" t="str">
        <f t="shared" si="50"/>
        <v>F</v>
      </c>
      <c r="CE48" s="42" t="str">
        <f t="shared" si="51"/>
        <v>N</v>
      </c>
      <c r="CF48" s="41">
        <f t="shared" si="52"/>
        <v>0</v>
      </c>
      <c r="CG48" s="42">
        <f t="shared" si="53"/>
        <v>0</v>
      </c>
      <c r="CH48" s="42">
        <f t="shared" si="54"/>
        <v>0</v>
      </c>
      <c r="CI48" s="42" t="str">
        <f t="shared" si="55"/>
        <v>N</v>
      </c>
      <c r="CJ48" s="41">
        <f t="shared" si="56"/>
        <v>0</v>
      </c>
      <c r="CK48" s="42">
        <f t="shared" si="57"/>
        <v>0</v>
      </c>
      <c r="CL48" s="42">
        <f t="shared" si="58"/>
        <v>0</v>
      </c>
      <c r="CM48" s="42" t="str">
        <f t="shared" si="59"/>
        <v>N</v>
      </c>
      <c r="CN48" s="41">
        <f t="shared" si="60"/>
        <v>0</v>
      </c>
      <c r="CO48" s="42">
        <f t="shared" si="61"/>
        <v>0</v>
      </c>
      <c r="CP48" s="42">
        <f t="shared" si="62"/>
        <v>0</v>
      </c>
      <c r="CQ48" s="42" t="str">
        <f t="shared" si="63"/>
        <v>N</v>
      </c>
      <c r="CR48" s="41">
        <f t="shared" si="64"/>
        <v>0</v>
      </c>
      <c r="CS48" s="42">
        <f t="shared" si="107"/>
        <v>0</v>
      </c>
      <c r="CT48" s="40">
        <f t="shared" si="65"/>
        <v>0</v>
      </c>
      <c r="CU48" s="42">
        <f t="shared" si="66"/>
        <v>0</v>
      </c>
      <c r="CV48" s="42" t="str">
        <f t="shared" si="67"/>
        <v>N</v>
      </c>
      <c r="CW48" s="44" t="str">
        <f t="shared" si="68"/>
        <v>semestre non validé</v>
      </c>
      <c r="DC48" s="102">
        <v>26</v>
      </c>
      <c r="DD48" s="152" t="s">
        <v>259</v>
      </c>
      <c r="DE48" s="38" t="s">
        <v>260</v>
      </c>
      <c r="DF48" s="152" t="s">
        <v>289</v>
      </c>
      <c r="DG48" s="103">
        <f t="shared" si="108"/>
        <v>10.456999999999999</v>
      </c>
      <c r="DH48" s="104">
        <f t="shared" si="109"/>
        <v>30</v>
      </c>
      <c r="DI48" s="105">
        <f t="shared" si="110"/>
        <v>0</v>
      </c>
      <c r="DJ48" s="104">
        <f t="shared" si="111"/>
        <v>0</v>
      </c>
      <c r="DK48" s="105">
        <f t="shared" si="69"/>
        <v>5.5036842105263153</v>
      </c>
      <c r="DL48" s="106">
        <f t="shared" si="112"/>
        <v>30</v>
      </c>
      <c r="DM48" s="111" t="str">
        <f t="shared" si="113"/>
        <v>Rattrapage</v>
      </c>
      <c r="DN48" s="107" t="str">
        <f t="shared" si="114"/>
        <v>Ajourné</v>
      </c>
      <c r="DO48" s="48">
        <f t="shared" si="70"/>
        <v>0</v>
      </c>
      <c r="DP48" s="47" t="str">
        <f t="shared" si="71"/>
        <v>N</v>
      </c>
    </row>
    <row r="49" spans="1:120" ht="30" customHeight="1" thickBot="1">
      <c r="A49" s="102">
        <v>27</v>
      </c>
      <c r="B49" s="152" t="s">
        <v>261</v>
      </c>
      <c r="C49" s="38" t="s">
        <v>262</v>
      </c>
      <c r="D49" s="154" t="s">
        <v>290</v>
      </c>
      <c r="E49" s="157" t="s">
        <v>336</v>
      </c>
      <c r="F49" s="157" t="s">
        <v>301</v>
      </c>
      <c r="G49" s="157" t="s">
        <v>301</v>
      </c>
      <c r="H49" s="39">
        <v>6</v>
      </c>
      <c r="I49" s="40"/>
      <c r="J49" s="41">
        <f t="shared" si="72"/>
        <v>6</v>
      </c>
      <c r="K49" s="42">
        <f t="shared" si="73"/>
        <v>0</v>
      </c>
      <c r="L49" s="42">
        <f t="shared" si="74"/>
        <v>0</v>
      </c>
      <c r="M49" s="43" t="str">
        <f t="shared" si="75"/>
        <v>F</v>
      </c>
      <c r="N49" s="42" t="str">
        <f t="shared" si="76"/>
        <v>N</v>
      </c>
      <c r="O49" s="39">
        <v>9</v>
      </c>
      <c r="P49" s="40"/>
      <c r="Q49" s="41">
        <f t="shared" si="77"/>
        <v>9</v>
      </c>
      <c r="R49" s="42">
        <f t="shared" si="78"/>
        <v>0</v>
      </c>
      <c r="S49" s="42">
        <f t="shared" si="79"/>
        <v>0</v>
      </c>
      <c r="T49" s="43" t="str">
        <f t="shared" si="80"/>
        <v>F</v>
      </c>
      <c r="U49" s="42" t="str">
        <f t="shared" si="81"/>
        <v>N</v>
      </c>
      <c r="V49" s="39">
        <v>13</v>
      </c>
      <c r="W49" s="40"/>
      <c r="X49" s="41">
        <f t="shared" si="82"/>
        <v>13</v>
      </c>
      <c r="Y49" s="42">
        <f t="shared" si="83"/>
        <v>7</v>
      </c>
      <c r="Z49" s="42">
        <f t="shared" si="84"/>
        <v>0</v>
      </c>
      <c r="AA49" s="43" t="str">
        <f t="shared" si="85"/>
        <v>D</v>
      </c>
      <c r="AB49" s="42" t="str">
        <f t="shared" si="86"/>
        <v>N</v>
      </c>
      <c r="AC49" s="39">
        <v>13.33</v>
      </c>
      <c r="AD49" s="40"/>
      <c r="AE49" s="41">
        <f t="shared" si="87"/>
        <v>13.33</v>
      </c>
      <c r="AF49" s="42">
        <f t="shared" si="88"/>
        <v>7</v>
      </c>
      <c r="AG49" s="42">
        <f t="shared" si="89"/>
        <v>0</v>
      </c>
      <c r="AH49" s="43" t="str">
        <f t="shared" si="90"/>
        <v>D</v>
      </c>
      <c r="AI49" s="42" t="str">
        <f t="shared" si="91"/>
        <v>N</v>
      </c>
      <c r="AJ49" s="39">
        <f t="shared" si="92"/>
        <v>8.875</v>
      </c>
      <c r="AK49" s="42">
        <f t="shared" si="93"/>
        <v>7</v>
      </c>
      <c r="AL49" s="42">
        <f t="shared" si="94"/>
        <v>0</v>
      </c>
      <c r="AM49" s="42" t="str">
        <f t="shared" si="95"/>
        <v>N</v>
      </c>
      <c r="AN49" s="39">
        <f t="shared" si="96"/>
        <v>13.33</v>
      </c>
      <c r="AO49" s="42">
        <f t="shared" si="97"/>
        <v>7</v>
      </c>
      <c r="AP49" s="42">
        <f t="shared" si="98"/>
        <v>0</v>
      </c>
      <c r="AQ49" s="42" t="str">
        <f t="shared" si="99"/>
        <v>N</v>
      </c>
      <c r="AR49" s="39">
        <f t="shared" si="100"/>
        <v>9.766</v>
      </c>
      <c r="AS49" s="40">
        <f t="shared" si="101"/>
        <v>0</v>
      </c>
      <c r="AT49" s="40">
        <f t="shared" si="102"/>
        <v>0</v>
      </c>
      <c r="AU49" s="40">
        <f t="shared" si="103"/>
        <v>14</v>
      </c>
      <c r="AV49" s="42">
        <f t="shared" si="104"/>
        <v>14</v>
      </c>
      <c r="AW49" s="42" t="str">
        <f t="shared" si="105"/>
        <v>N</v>
      </c>
      <c r="AX49" s="44" t="str">
        <f t="shared" si="106"/>
        <v>semestre non validé</v>
      </c>
      <c r="AZ49" s="102">
        <v>27</v>
      </c>
      <c r="BA49" s="152" t="s">
        <v>261</v>
      </c>
      <c r="BB49" s="38" t="s">
        <v>262</v>
      </c>
      <c r="BC49" s="152" t="s">
        <v>290</v>
      </c>
      <c r="BD49" s="98"/>
      <c r="BE49" s="93"/>
      <c r="BF49" s="41">
        <f t="shared" si="33"/>
        <v>0</v>
      </c>
      <c r="BG49" s="42">
        <f t="shared" si="34"/>
        <v>0</v>
      </c>
      <c r="BH49" s="42">
        <f t="shared" si="35"/>
        <v>0</v>
      </c>
      <c r="BI49" s="43" t="str">
        <f t="shared" si="36"/>
        <v>F</v>
      </c>
      <c r="BJ49" s="42" t="str">
        <f t="shared" si="37"/>
        <v>N</v>
      </c>
      <c r="BK49" s="98">
        <v>13</v>
      </c>
      <c r="BL49" s="93"/>
      <c r="BM49" s="41"/>
      <c r="BN49" s="42">
        <f t="shared" si="38"/>
        <v>0</v>
      </c>
      <c r="BO49" s="42">
        <f t="shared" si="39"/>
        <v>0</v>
      </c>
      <c r="BP49" s="43" t="str">
        <f t="shared" si="40"/>
        <v>F</v>
      </c>
      <c r="BQ49" s="42" t="str">
        <f t="shared" si="41"/>
        <v>N</v>
      </c>
      <c r="BR49" s="98"/>
      <c r="BS49" s="93"/>
      <c r="BT49" s="41">
        <f t="shared" si="42"/>
        <v>0</v>
      </c>
      <c r="BU49" s="42">
        <f t="shared" si="43"/>
        <v>0</v>
      </c>
      <c r="BV49" s="42">
        <f t="shared" si="44"/>
        <v>0</v>
      </c>
      <c r="BW49" s="43" t="str">
        <f t="shared" si="45"/>
        <v>F</v>
      </c>
      <c r="BX49" s="42" t="str">
        <f t="shared" si="46"/>
        <v>N</v>
      </c>
      <c r="BY49" s="101"/>
      <c r="BZ49" s="93"/>
      <c r="CA49" s="41">
        <f t="shared" si="47"/>
        <v>0</v>
      </c>
      <c r="CB49" s="42">
        <f t="shared" si="48"/>
        <v>0</v>
      </c>
      <c r="CC49" s="42">
        <f t="shared" si="49"/>
        <v>0</v>
      </c>
      <c r="CD49" s="43" t="str">
        <f t="shared" si="50"/>
        <v>F</v>
      </c>
      <c r="CE49" s="42" t="str">
        <f t="shared" si="51"/>
        <v>N</v>
      </c>
      <c r="CF49" s="41">
        <f t="shared" si="52"/>
        <v>0</v>
      </c>
      <c r="CG49" s="42">
        <f t="shared" si="53"/>
        <v>0</v>
      </c>
      <c r="CH49" s="42">
        <f t="shared" si="54"/>
        <v>0</v>
      </c>
      <c r="CI49" s="42" t="str">
        <f t="shared" si="55"/>
        <v>N</v>
      </c>
      <c r="CJ49" s="41">
        <f t="shared" si="56"/>
        <v>0</v>
      </c>
      <c r="CK49" s="42">
        <f t="shared" si="57"/>
        <v>0</v>
      </c>
      <c r="CL49" s="42">
        <f t="shared" si="58"/>
        <v>0</v>
      </c>
      <c r="CM49" s="42" t="str">
        <f t="shared" si="59"/>
        <v>N</v>
      </c>
      <c r="CN49" s="41">
        <f t="shared" si="60"/>
        <v>0</v>
      </c>
      <c r="CO49" s="42">
        <f t="shared" si="61"/>
        <v>0</v>
      </c>
      <c r="CP49" s="42">
        <f t="shared" si="62"/>
        <v>0</v>
      </c>
      <c r="CQ49" s="42" t="str">
        <f t="shared" si="63"/>
        <v>N</v>
      </c>
      <c r="CR49" s="41">
        <f t="shared" si="64"/>
        <v>0</v>
      </c>
      <c r="CS49" s="42">
        <f t="shared" si="107"/>
        <v>0</v>
      </c>
      <c r="CT49" s="40">
        <f t="shared" si="65"/>
        <v>0</v>
      </c>
      <c r="CU49" s="42">
        <f t="shared" si="66"/>
        <v>0</v>
      </c>
      <c r="CV49" s="42" t="str">
        <f t="shared" si="67"/>
        <v>N</v>
      </c>
      <c r="CW49" s="44" t="str">
        <f t="shared" si="68"/>
        <v>semestre non validé</v>
      </c>
      <c r="DC49" s="102">
        <v>27</v>
      </c>
      <c r="DD49" s="152" t="s">
        <v>261</v>
      </c>
      <c r="DE49" s="38" t="s">
        <v>262</v>
      </c>
      <c r="DF49" s="152" t="s">
        <v>290</v>
      </c>
      <c r="DG49" s="103">
        <f t="shared" si="108"/>
        <v>9.766</v>
      </c>
      <c r="DH49" s="104">
        <f t="shared" si="109"/>
        <v>14</v>
      </c>
      <c r="DI49" s="105">
        <f t="shared" si="110"/>
        <v>0</v>
      </c>
      <c r="DJ49" s="104">
        <f t="shared" si="111"/>
        <v>0</v>
      </c>
      <c r="DK49" s="105">
        <f t="shared" si="69"/>
        <v>5.14</v>
      </c>
      <c r="DL49" s="106">
        <f t="shared" si="112"/>
        <v>14</v>
      </c>
      <c r="DM49" s="111" t="str">
        <f t="shared" si="113"/>
        <v>Rattrapage</v>
      </c>
      <c r="DN49" s="107" t="str">
        <f t="shared" si="114"/>
        <v>Ajourné</v>
      </c>
      <c r="DO49" s="48">
        <f t="shared" si="70"/>
        <v>0</v>
      </c>
      <c r="DP49" s="47" t="str">
        <f t="shared" si="71"/>
        <v>N</v>
      </c>
    </row>
    <row r="50" spans="1:120" ht="24.75" thickBot="1">
      <c r="A50" s="155">
        <v>28</v>
      </c>
      <c r="B50" s="152" t="s">
        <v>263</v>
      </c>
      <c r="C50" s="153" t="s">
        <v>139</v>
      </c>
      <c r="D50" s="154" t="s">
        <v>291</v>
      </c>
      <c r="E50" s="157" t="s">
        <v>337</v>
      </c>
      <c r="F50" s="157" t="s">
        <v>338</v>
      </c>
      <c r="G50" s="157" t="s">
        <v>301</v>
      </c>
      <c r="H50" s="39">
        <v>12</v>
      </c>
      <c r="I50" s="40"/>
      <c r="J50" s="41">
        <f t="shared" si="72"/>
        <v>12</v>
      </c>
      <c r="K50" s="42">
        <f t="shared" si="73"/>
        <v>8</v>
      </c>
      <c r="L50" s="42">
        <f t="shared" si="74"/>
        <v>0</v>
      </c>
      <c r="M50" s="43" t="str">
        <f t="shared" si="75"/>
        <v>D</v>
      </c>
      <c r="N50" s="42" t="str">
        <f t="shared" si="76"/>
        <v>N</v>
      </c>
      <c r="O50" s="39">
        <v>9.83</v>
      </c>
      <c r="P50" s="40"/>
      <c r="Q50" s="41">
        <f t="shared" si="77"/>
        <v>9.83</v>
      </c>
      <c r="R50" s="42">
        <f t="shared" si="78"/>
        <v>0</v>
      </c>
      <c r="S50" s="42">
        <f t="shared" si="79"/>
        <v>0</v>
      </c>
      <c r="T50" s="43" t="str">
        <f t="shared" si="80"/>
        <v>F</v>
      </c>
      <c r="U50" s="42" t="str">
        <f t="shared" si="81"/>
        <v>N</v>
      </c>
      <c r="V50" s="39">
        <v>12.66</v>
      </c>
      <c r="W50" s="40"/>
      <c r="X50" s="41">
        <f t="shared" si="82"/>
        <v>12.66</v>
      </c>
      <c r="Y50" s="42">
        <f t="shared" si="83"/>
        <v>7</v>
      </c>
      <c r="Z50" s="42">
        <f t="shared" si="84"/>
        <v>0</v>
      </c>
      <c r="AA50" s="43" t="str">
        <f t="shared" si="85"/>
        <v>D</v>
      </c>
      <c r="AB50" s="42" t="str">
        <f t="shared" si="86"/>
        <v>N</v>
      </c>
      <c r="AC50" s="39">
        <v>14.5</v>
      </c>
      <c r="AD50" s="40"/>
      <c r="AE50" s="41">
        <f t="shared" si="87"/>
        <v>14.5</v>
      </c>
      <c r="AF50" s="42">
        <f t="shared" si="88"/>
        <v>7</v>
      </c>
      <c r="AG50" s="42">
        <f t="shared" si="89"/>
        <v>0</v>
      </c>
      <c r="AH50" s="43" t="str">
        <f t="shared" si="90"/>
        <v>C</v>
      </c>
      <c r="AI50" s="42" t="str">
        <f t="shared" si="91"/>
        <v>N</v>
      </c>
      <c r="AJ50" s="39">
        <f t="shared" si="92"/>
        <v>11.35125</v>
      </c>
      <c r="AK50" s="42">
        <f t="shared" si="93"/>
        <v>23</v>
      </c>
      <c r="AL50" s="42">
        <f t="shared" si="94"/>
        <v>0</v>
      </c>
      <c r="AM50" s="42" t="str">
        <f t="shared" si="95"/>
        <v>N</v>
      </c>
      <c r="AN50" s="39">
        <f t="shared" si="96"/>
        <v>14.5</v>
      </c>
      <c r="AO50" s="42">
        <f t="shared" si="97"/>
        <v>7</v>
      </c>
      <c r="AP50" s="42">
        <f t="shared" si="98"/>
        <v>0</v>
      </c>
      <c r="AQ50" s="42" t="str">
        <f t="shared" si="99"/>
        <v>N</v>
      </c>
      <c r="AR50" s="39">
        <f t="shared" si="100"/>
        <v>11.981</v>
      </c>
      <c r="AS50" s="40">
        <f t="shared" si="101"/>
        <v>0</v>
      </c>
      <c r="AT50" s="40">
        <f t="shared" si="102"/>
        <v>0</v>
      </c>
      <c r="AU50" s="40">
        <f t="shared" si="103"/>
        <v>30</v>
      </c>
      <c r="AV50" s="42">
        <f t="shared" si="104"/>
        <v>30</v>
      </c>
      <c r="AW50" s="42" t="str">
        <f t="shared" si="105"/>
        <v>N</v>
      </c>
      <c r="AX50" s="44" t="str">
        <f t="shared" si="106"/>
        <v>semestre validé</v>
      </c>
      <c r="AZ50" s="155">
        <v>28</v>
      </c>
      <c r="BA50" s="152" t="s">
        <v>263</v>
      </c>
      <c r="BB50" s="153" t="s">
        <v>139</v>
      </c>
      <c r="BC50" s="154" t="s">
        <v>291</v>
      </c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41">
        <f t="shared" si="52"/>
        <v>0</v>
      </c>
      <c r="CG50" s="42">
        <f t="shared" si="53"/>
        <v>0</v>
      </c>
      <c r="CH50" s="42">
        <f t="shared" si="54"/>
        <v>0</v>
      </c>
      <c r="CI50" s="42" t="str">
        <f t="shared" si="55"/>
        <v>N</v>
      </c>
      <c r="CJ50" s="41">
        <f t="shared" si="56"/>
        <v>0</v>
      </c>
      <c r="CK50" s="42">
        <f t="shared" si="57"/>
        <v>0</v>
      </c>
      <c r="CL50" s="42">
        <f t="shared" si="58"/>
        <v>0</v>
      </c>
      <c r="CM50" s="42" t="str">
        <f t="shared" si="59"/>
        <v>N</v>
      </c>
      <c r="CN50" s="41">
        <f t="shared" si="60"/>
        <v>0</v>
      </c>
      <c r="CO50" s="42">
        <f t="shared" si="61"/>
        <v>0</v>
      </c>
      <c r="CP50" s="42">
        <f t="shared" si="62"/>
        <v>0</v>
      </c>
      <c r="CQ50" s="42" t="str">
        <f t="shared" si="63"/>
        <v>N</v>
      </c>
      <c r="CR50" s="41">
        <f t="shared" si="64"/>
        <v>0</v>
      </c>
      <c r="CS50" s="42">
        <f t="shared" si="107"/>
        <v>0</v>
      </c>
      <c r="CT50" s="40">
        <f t="shared" si="65"/>
        <v>0</v>
      </c>
      <c r="CU50" s="42">
        <f t="shared" si="66"/>
        <v>0</v>
      </c>
      <c r="CV50" s="42" t="str">
        <f t="shared" si="67"/>
        <v>N</v>
      </c>
      <c r="CW50" s="44" t="str">
        <f t="shared" si="68"/>
        <v>semestre non validé</v>
      </c>
      <c r="DC50" s="155">
        <v>28</v>
      </c>
      <c r="DD50" s="152" t="s">
        <v>263</v>
      </c>
      <c r="DE50" s="153" t="s">
        <v>139</v>
      </c>
      <c r="DF50" s="154" t="s">
        <v>291</v>
      </c>
      <c r="DG50" s="93"/>
      <c r="DH50" s="93"/>
      <c r="DI50" s="93"/>
      <c r="DJ50" s="93"/>
      <c r="DK50" s="93"/>
      <c r="DL50" s="93"/>
      <c r="DM50" s="93"/>
      <c r="DN50" s="93"/>
      <c r="DO50" s="93"/>
      <c r="DP50" s="93"/>
    </row>
    <row r="51" spans="1:120" ht="23.25">
      <c r="AQ51" s="100"/>
      <c r="AR51" s="100" t="s">
        <v>194</v>
      </c>
      <c r="CF51" s="41"/>
      <c r="CR51" s="100" t="s">
        <v>194</v>
      </c>
      <c r="DL51" s="100" t="s">
        <v>194</v>
      </c>
    </row>
  </sheetData>
  <mergeCells count="72">
    <mergeCell ref="BY20:CE20"/>
    <mergeCell ref="BD21:BJ21"/>
    <mergeCell ref="BY21:CE21"/>
    <mergeCell ref="EC7:EJ7"/>
    <mergeCell ref="DC21:DC22"/>
    <mergeCell ref="DD21:DD22"/>
    <mergeCell ref="DE21:DE22"/>
    <mergeCell ref="DF21:DF22"/>
    <mergeCell ref="DG21:DG22"/>
    <mergeCell ref="DH21:DH22"/>
    <mergeCell ref="DJ21:DJ22"/>
    <mergeCell ref="DL21:DL22"/>
    <mergeCell ref="DI21:DI22"/>
    <mergeCell ref="DG18:DP20"/>
    <mergeCell ref="DK21:DK22"/>
    <mergeCell ref="DN21:DN22"/>
    <mergeCell ref="DP21:DP22"/>
    <mergeCell ref="AX21:AX22"/>
    <mergeCell ref="AZ20:AZ22"/>
    <mergeCell ref="BA20:BA22"/>
    <mergeCell ref="CV21:CV22"/>
    <mergeCell ref="DO21:DO22"/>
    <mergeCell ref="CR19:CW20"/>
    <mergeCell ref="CR21:CR22"/>
    <mergeCell ref="CS21:CS22"/>
    <mergeCell ref="CW21:CW22"/>
    <mergeCell ref="CU21:CU22"/>
    <mergeCell ref="CT21:CT22"/>
    <mergeCell ref="AR19:AX20"/>
    <mergeCell ref="AR21:AR22"/>
    <mergeCell ref="AS21:AS22"/>
    <mergeCell ref="AU21:AU22"/>
    <mergeCell ref="AV21:AV22"/>
    <mergeCell ref="O21:U21"/>
    <mergeCell ref="AW21:AW22"/>
    <mergeCell ref="V21:AB21"/>
    <mergeCell ref="AC21:AI21"/>
    <mergeCell ref="AJ21:AM21"/>
    <mergeCell ref="AN21:AQ21"/>
    <mergeCell ref="AT21:AT22"/>
    <mergeCell ref="A21:A22"/>
    <mergeCell ref="B21:B22"/>
    <mergeCell ref="C21:C22"/>
    <mergeCell ref="D21:D22"/>
    <mergeCell ref="H21:N21"/>
    <mergeCell ref="E21:E22"/>
    <mergeCell ref="F21:F22"/>
    <mergeCell ref="G21:G22"/>
    <mergeCell ref="H7:O7"/>
    <mergeCell ref="V7:AC7"/>
    <mergeCell ref="H19:AB19"/>
    <mergeCell ref="AC19:AI19"/>
    <mergeCell ref="H18:AX18"/>
    <mergeCell ref="AJ19:AQ20"/>
    <mergeCell ref="H20:AB20"/>
    <mergeCell ref="AC20:AI20"/>
    <mergeCell ref="BB20:BB22"/>
    <mergeCell ref="BG7:BN7"/>
    <mergeCell ref="BU7:CB7"/>
    <mergeCell ref="BK19:BX19"/>
    <mergeCell ref="BD18:CW18"/>
    <mergeCell ref="CJ21:CM21"/>
    <mergeCell ref="CF21:CI21"/>
    <mergeCell ref="CN21:CQ21"/>
    <mergeCell ref="BK21:BQ21"/>
    <mergeCell ref="BR21:BX21"/>
    <mergeCell ref="BK20:BX20"/>
    <mergeCell ref="BD19:BJ19"/>
    <mergeCell ref="BD20:BJ20"/>
    <mergeCell ref="BY19:CE19"/>
    <mergeCell ref="BC20:BC22"/>
    <mergeCell ref="CF19:CQ20"/>
  </mergeCells>
  <pageMargins left="0.19685039370078741" right="0.23622047244094491" top="0.35433070866141736" bottom="0.39370078740157483" header="0.31496062992125984" footer="0.31496062992125984"/>
  <pageSetup paperSize="9" scale="45" orientation="landscape" horizontalDpi="0" verticalDpi="0" r:id="rId1"/>
  <colBreaks count="4" manualBreakCount="4">
    <brk id="50" max="1048575" man="1"/>
    <brk id="101" max="52" man="1"/>
    <brk id="102" max="1048575" man="1"/>
    <brk id="1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6"/>
  <sheetViews>
    <sheetView zoomScaleNormal="100" workbookViewId="0">
      <selection sqref="A1:O31"/>
    </sheetView>
  </sheetViews>
  <sheetFormatPr baseColWidth="10" defaultRowHeight="12.75"/>
  <cols>
    <col min="1" max="1" width="8.28515625" customWidth="1"/>
    <col min="2" max="2" width="13.7109375" customWidth="1"/>
    <col min="3" max="3" width="21.42578125" customWidth="1"/>
    <col min="5" max="5" width="8.28515625" customWidth="1"/>
    <col min="6" max="6" width="47.140625" customWidth="1"/>
    <col min="7" max="7" width="10.5703125" customWidth="1"/>
    <col min="8" max="8" width="9.42578125" customWidth="1"/>
    <col min="10" max="10" width="10.42578125" customWidth="1"/>
    <col min="11" max="11" width="8.28515625" customWidth="1"/>
    <col min="12" max="12" width="10.85546875" customWidth="1"/>
    <col min="13" max="13" width="10" customWidth="1"/>
    <col min="14" max="14" width="9.85546875" customWidth="1"/>
    <col min="15" max="15" width="10.85546875" customWidth="1"/>
  </cols>
  <sheetData>
    <row r="1" spans="1:15" ht="20.25">
      <c r="A1" s="11" t="s">
        <v>195</v>
      </c>
      <c r="B1" s="11"/>
      <c r="C1" s="11"/>
      <c r="D1" s="120"/>
      <c r="E1" s="121"/>
      <c r="F1" s="121"/>
      <c r="G1" s="121"/>
      <c r="H1" s="121"/>
      <c r="I1" s="12" t="s">
        <v>203</v>
      </c>
      <c r="J1" s="4"/>
      <c r="K1" s="4"/>
      <c r="L1" s="12"/>
      <c r="M1" s="12"/>
      <c r="N1" s="12"/>
      <c r="O1" s="12"/>
    </row>
    <row r="2" spans="1:15" ht="22.5" customHeight="1" thickBot="1">
      <c r="A2" s="108" t="s">
        <v>196</v>
      </c>
      <c r="B2" s="108"/>
      <c r="C2" s="108"/>
      <c r="D2" s="109"/>
      <c r="E2" s="110"/>
      <c r="F2" s="110"/>
      <c r="G2" s="110"/>
      <c r="H2" s="110"/>
      <c r="I2" s="108" t="s">
        <v>197</v>
      </c>
      <c r="J2" s="108"/>
      <c r="K2" s="108"/>
      <c r="L2" s="108"/>
      <c r="M2" s="108"/>
      <c r="N2" s="85"/>
      <c r="O2" s="85"/>
    </row>
    <row r="3" spans="1:15" ht="27.75" customHeight="1">
      <c r="A3" s="13"/>
      <c r="B3" s="13"/>
      <c r="C3" s="13"/>
      <c r="D3" s="13"/>
      <c r="E3" s="13"/>
      <c r="F3" s="13"/>
      <c r="G3" s="9"/>
      <c r="H3" s="9"/>
      <c r="I3" s="11" t="s">
        <v>205</v>
      </c>
      <c r="K3" s="11"/>
      <c r="L3" s="10"/>
      <c r="M3" s="11"/>
      <c r="N3" s="11"/>
      <c r="O3" s="11"/>
    </row>
    <row r="4" spans="1:15" ht="18.75">
      <c r="A4" s="13"/>
      <c r="B4" s="13"/>
      <c r="C4" s="13"/>
      <c r="D4" s="13"/>
      <c r="E4" s="13"/>
      <c r="F4" s="13"/>
      <c r="G4" s="9"/>
      <c r="H4" s="9"/>
      <c r="I4" s="11" t="s">
        <v>204</v>
      </c>
      <c r="K4" s="11"/>
      <c r="L4" s="11"/>
      <c r="M4" s="11"/>
      <c r="N4" s="11"/>
      <c r="O4" s="11"/>
    </row>
    <row r="5" spans="1:15" ht="18.75">
      <c r="A5" s="13"/>
      <c r="B5" s="13"/>
      <c r="C5" s="13"/>
      <c r="D5" s="13"/>
      <c r="E5" s="13"/>
      <c r="F5" s="13"/>
      <c r="G5" s="9"/>
      <c r="H5" s="9"/>
      <c r="I5" s="11" t="s">
        <v>198</v>
      </c>
      <c r="K5" s="11"/>
      <c r="L5" s="11"/>
      <c r="M5" s="11"/>
      <c r="N5" s="11"/>
      <c r="O5" s="11"/>
    </row>
    <row r="6" spans="1:15" ht="26.25">
      <c r="A6" s="122">
        <v>5</v>
      </c>
      <c r="B6" s="9"/>
      <c r="C6" s="9"/>
      <c r="D6" s="9"/>
      <c r="E6" s="9"/>
      <c r="F6" s="9"/>
      <c r="G6" s="268" t="s">
        <v>192</v>
      </c>
      <c r="H6" s="268"/>
      <c r="I6" s="268"/>
      <c r="J6" s="268"/>
      <c r="K6" s="9"/>
      <c r="L6" s="9"/>
      <c r="M6" s="9"/>
      <c r="N6" s="9"/>
      <c r="O6" s="9"/>
    </row>
    <row r="7" spans="1:15" s="116" customFormat="1" ht="18.75">
      <c r="A7" s="19" t="s">
        <v>207</v>
      </c>
      <c r="B7" s="19"/>
      <c r="C7" s="19"/>
      <c r="D7" s="114"/>
      <c r="E7" s="114"/>
      <c r="F7" s="115"/>
      <c r="G7" s="115"/>
      <c r="H7" s="115"/>
      <c r="I7" s="115"/>
      <c r="J7" s="115"/>
      <c r="K7" s="115"/>
      <c r="L7" s="115"/>
      <c r="M7" s="115"/>
      <c r="N7" s="115"/>
      <c r="O7" s="115"/>
    </row>
    <row r="8" spans="1:15" s="116" customFormat="1" ht="22.5" customHeight="1">
      <c r="A8" s="118" t="s">
        <v>51</v>
      </c>
      <c r="B8" s="79" t="str">
        <f>INDEX('PV1'!B23:B50,A6)</f>
        <v xml:space="preserve">BAOUR   </v>
      </c>
      <c r="C8" s="19"/>
      <c r="D8" s="19" t="s">
        <v>30</v>
      </c>
      <c r="E8" s="79" t="str">
        <f>INDEX('PV1'!C23:C50,A6)</f>
        <v>Faiza</v>
      </c>
      <c r="F8" s="19"/>
      <c r="G8" s="19"/>
      <c r="H8" s="19" t="s">
        <v>52</v>
      </c>
      <c r="I8" s="19"/>
      <c r="J8" s="88" t="str">
        <f>INDEX('PV1'!E23:E50,A6)</f>
        <v>02/01/1986</v>
      </c>
      <c r="K8" s="19"/>
      <c r="L8" s="19"/>
      <c r="M8" s="117" t="s">
        <v>105</v>
      </c>
      <c r="N8" s="79" t="str">
        <f>INDEX('PV1'!F23:F50,A6)</f>
        <v>El - kseur</v>
      </c>
      <c r="O8" s="19"/>
    </row>
    <row r="9" spans="1:15" s="116" customFormat="1" ht="21" customHeight="1">
      <c r="A9" s="19" t="s">
        <v>31</v>
      </c>
      <c r="B9" s="19"/>
      <c r="C9" s="79" t="str">
        <f>INDEX('PV1'!D23:D50,A6)</f>
        <v>08SN126</v>
      </c>
      <c r="D9" s="19"/>
      <c r="E9" s="19"/>
      <c r="F9" s="20" t="s">
        <v>206</v>
      </c>
      <c r="G9" s="19"/>
      <c r="H9" s="19"/>
      <c r="I9" s="19"/>
      <c r="J9" s="19"/>
      <c r="K9" s="123"/>
      <c r="L9" s="19"/>
      <c r="M9" s="19"/>
      <c r="N9" s="19"/>
      <c r="O9" s="124"/>
    </row>
    <row r="10" spans="1:15" s="116" customFormat="1" ht="19.5" customHeight="1">
      <c r="A10" s="19" t="s">
        <v>199</v>
      </c>
      <c r="B10" s="19"/>
      <c r="C10" s="118" t="s">
        <v>200</v>
      </c>
      <c r="D10" s="19"/>
      <c r="E10" s="19"/>
      <c r="F10" s="20" t="s">
        <v>201</v>
      </c>
      <c r="G10" s="19" t="s">
        <v>94</v>
      </c>
      <c r="H10" s="19"/>
      <c r="I10" s="19"/>
      <c r="J10" s="19"/>
      <c r="K10" s="19"/>
      <c r="L10" s="19"/>
      <c r="M10" s="19"/>
      <c r="N10" s="19"/>
      <c r="O10" s="19"/>
    </row>
    <row r="11" spans="1:15" s="116" customFormat="1" ht="27.75" customHeight="1" thickBot="1">
      <c r="A11" s="19" t="s">
        <v>53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ht="36.75" customHeight="1" thickBot="1">
      <c r="A12" s="269" t="s">
        <v>32</v>
      </c>
      <c r="B12" s="272" t="s">
        <v>33</v>
      </c>
      <c r="C12" s="273"/>
      <c r="D12" s="273"/>
      <c r="E12" s="273"/>
      <c r="F12" s="99" t="s">
        <v>34</v>
      </c>
      <c r="G12" s="274" t="s">
        <v>35</v>
      </c>
      <c r="H12" s="275"/>
      <c r="I12" s="275"/>
      <c r="J12" s="275"/>
      <c r="K12" s="275"/>
      <c r="L12" s="275"/>
      <c r="M12" s="275"/>
      <c r="N12" s="275"/>
      <c r="O12" s="276"/>
    </row>
    <row r="13" spans="1:15" ht="19.5" customHeight="1">
      <c r="A13" s="270"/>
      <c r="B13" s="277" t="s">
        <v>36</v>
      </c>
      <c r="C13" s="279" t="s">
        <v>37</v>
      </c>
      <c r="D13" s="281" t="s">
        <v>38</v>
      </c>
      <c r="E13" s="279" t="s">
        <v>39</v>
      </c>
      <c r="F13" s="279" t="s">
        <v>40</v>
      </c>
      <c r="G13" s="266" t="s">
        <v>41</v>
      </c>
      <c r="H13" s="267"/>
      <c r="I13" s="267"/>
      <c r="J13" s="267" t="s">
        <v>42</v>
      </c>
      <c r="K13" s="267"/>
      <c r="L13" s="267"/>
      <c r="M13" s="267" t="s">
        <v>43</v>
      </c>
      <c r="N13" s="267"/>
      <c r="O13" s="289"/>
    </row>
    <row r="14" spans="1:15" ht="19.5" customHeight="1" thickBot="1">
      <c r="A14" s="271"/>
      <c r="B14" s="278"/>
      <c r="C14" s="280"/>
      <c r="D14" s="282"/>
      <c r="E14" s="280"/>
      <c r="F14" s="280"/>
      <c r="G14" s="126" t="s">
        <v>44</v>
      </c>
      <c r="H14" s="127" t="s">
        <v>45</v>
      </c>
      <c r="I14" s="127" t="s">
        <v>18</v>
      </c>
      <c r="J14" s="127" t="s">
        <v>44</v>
      </c>
      <c r="K14" s="127" t="s">
        <v>45</v>
      </c>
      <c r="L14" s="127" t="s">
        <v>18</v>
      </c>
      <c r="M14" s="127" t="s">
        <v>54</v>
      </c>
      <c r="N14" s="127" t="s">
        <v>45</v>
      </c>
      <c r="O14" s="128" t="s">
        <v>18</v>
      </c>
    </row>
    <row r="15" spans="1:15" ht="39.950000000000003" customHeight="1">
      <c r="A15" s="308" t="s">
        <v>46</v>
      </c>
      <c r="B15" s="299" t="s">
        <v>100</v>
      </c>
      <c r="C15" s="301" t="s">
        <v>95</v>
      </c>
      <c r="D15" s="303">
        <v>23</v>
      </c>
      <c r="E15" s="303">
        <v>8</v>
      </c>
      <c r="F15" s="125" t="s">
        <v>56</v>
      </c>
      <c r="G15" s="112">
        <f>INDEX('PV1'!J23:J50,A6)</f>
        <v>9.5</v>
      </c>
      <c r="H15" s="113">
        <f>INDEX('PV1'!K23:K50,A6)</f>
        <v>0</v>
      </c>
      <c r="I15" s="112" t="str">
        <f>INDEX('PV1'!N23:N50,A6)</f>
        <v>N</v>
      </c>
      <c r="J15" s="292">
        <f>INDEX('PV1'!AJ23:AJ50,A6)</f>
        <v>10.925000000000001</v>
      </c>
      <c r="K15" s="293">
        <f>INDEX('PV1'!AK23:AK50,A6)</f>
        <v>23</v>
      </c>
      <c r="L15" s="292" t="str">
        <f>INDEX('PV1'!AM23:AM50,A6)</f>
        <v>N</v>
      </c>
      <c r="M15" s="284">
        <f>INDEX('PV1'!AR23:AR50,A6)</f>
        <v>11.506</v>
      </c>
      <c r="N15" s="287">
        <f>INDEX('PV1'!AV23:AV50,A6)</f>
        <v>30</v>
      </c>
      <c r="O15" s="284" t="str">
        <f>INDEX('PV1'!AW23:AW50,A6)</f>
        <v>N</v>
      </c>
    </row>
    <row r="16" spans="1:15" ht="39.950000000000003" customHeight="1">
      <c r="A16" s="309"/>
      <c r="B16" s="299"/>
      <c r="C16" s="301"/>
      <c r="D16" s="303"/>
      <c r="E16" s="303"/>
      <c r="F16" s="25" t="s">
        <v>6</v>
      </c>
      <c r="G16" s="14">
        <f>INDEX('PV1'!Q23:Q50,A6)</f>
        <v>11.08</v>
      </c>
      <c r="H16" s="34">
        <f>INDEX('PV1'!R23:R50,A6)</f>
        <v>8</v>
      </c>
      <c r="I16" s="14" t="str">
        <f>INDEX('PV1'!U23:U50,A6)</f>
        <v>N</v>
      </c>
      <c r="J16" s="292"/>
      <c r="K16" s="293"/>
      <c r="L16" s="292"/>
      <c r="M16" s="284"/>
      <c r="N16" s="287"/>
      <c r="O16" s="284"/>
    </row>
    <row r="17" spans="1:15" ht="34.5" customHeight="1">
      <c r="A17" s="309"/>
      <c r="B17" s="300"/>
      <c r="C17" s="302"/>
      <c r="D17" s="304"/>
      <c r="E17" s="304"/>
      <c r="F17" s="26" t="s">
        <v>7</v>
      </c>
      <c r="G17" s="14">
        <f>INDEX('PV1'!X23:X50,A6)</f>
        <v>12.83</v>
      </c>
      <c r="H17" s="34">
        <f>INDEX('PV1'!Y23:Y50,A6)</f>
        <v>7</v>
      </c>
      <c r="I17" s="14" t="str">
        <f>INDEX('PV1'!AB23:AB50,A6)</f>
        <v>N</v>
      </c>
      <c r="J17" s="291"/>
      <c r="K17" s="294"/>
      <c r="L17" s="291"/>
      <c r="M17" s="284"/>
      <c r="N17" s="287"/>
      <c r="O17" s="284"/>
    </row>
    <row r="18" spans="1:15" ht="45.75" customHeight="1" thickBot="1">
      <c r="A18" s="310"/>
      <c r="B18" s="77" t="s">
        <v>101</v>
      </c>
      <c r="C18" s="80" t="s">
        <v>96</v>
      </c>
      <c r="D18" s="16">
        <v>7</v>
      </c>
      <c r="E18" s="16">
        <v>2</v>
      </c>
      <c r="F18" s="81" t="s">
        <v>8</v>
      </c>
      <c r="G18" s="86">
        <f>INDEX('PV1'!AE23:AE50,A6)</f>
        <v>13.83</v>
      </c>
      <c r="H18" s="87">
        <f>INDEX('PV1'!AF23:AF50,A6)</f>
        <v>7</v>
      </c>
      <c r="I18" s="86" t="str">
        <f>INDEX('PV1'!AI23:AI50,A6)</f>
        <v>N</v>
      </c>
      <c r="J18" s="86">
        <f>INDEX('PV1'!AN23:AN50,A6)</f>
        <v>13.83</v>
      </c>
      <c r="K18" s="87">
        <f>INDEX('PV1'!AO23:AO50,A6)</f>
        <v>7</v>
      </c>
      <c r="L18" s="86" t="str">
        <f>INDEX('PV1'!AQ23:AQ50,A6)</f>
        <v>N</v>
      </c>
      <c r="M18" s="285"/>
      <c r="N18" s="288"/>
      <c r="O18" s="285"/>
    </row>
    <row r="19" spans="1:15" ht="48" customHeight="1">
      <c r="A19" s="296" t="s">
        <v>55</v>
      </c>
      <c r="B19" s="131" t="s">
        <v>103</v>
      </c>
      <c r="C19" s="132" t="s">
        <v>97</v>
      </c>
      <c r="D19" s="133">
        <v>4</v>
      </c>
      <c r="E19" s="133">
        <v>1</v>
      </c>
      <c r="F19" s="134" t="s">
        <v>9</v>
      </c>
      <c r="G19" s="135">
        <f>INDEX('PV1'!BF23:BF50,A6)</f>
        <v>0</v>
      </c>
      <c r="H19" s="136">
        <f>INDEX('PV1'!BG23:BG50,A6)</f>
        <v>0</v>
      </c>
      <c r="I19" s="135" t="str">
        <f>INDEX('PV1'!BJ23:BJ50,A6)</f>
        <v>N</v>
      </c>
      <c r="J19" s="135">
        <f>INDEX('PV1'!CF23:CF50,A6)</f>
        <v>0</v>
      </c>
      <c r="K19" s="136">
        <f>INDEX('PV1'!CG23:CG50,A6)</f>
        <v>0</v>
      </c>
      <c r="L19" s="135" t="str">
        <f>INDEX('PV1'!CI23:CI50,A6)</f>
        <v>N</v>
      </c>
      <c r="M19" s="283">
        <f>INDEX('PV1'!CR23:CR50,A6)</f>
        <v>0</v>
      </c>
      <c r="N19" s="286">
        <f>INDEX('PV1'!CU23:CU50,A6)</f>
        <v>0</v>
      </c>
      <c r="O19" s="283" t="str">
        <f>INDEX('PV1'!CV23:CV50,A6)</f>
        <v>N</v>
      </c>
    </row>
    <row r="20" spans="1:15" ht="39.950000000000003" customHeight="1">
      <c r="A20" s="297"/>
      <c r="B20" s="306" t="s">
        <v>102</v>
      </c>
      <c r="C20" s="305" t="s">
        <v>98</v>
      </c>
      <c r="D20" s="311">
        <v>14</v>
      </c>
      <c r="E20" s="311">
        <v>4</v>
      </c>
      <c r="F20" s="27" t="s">
        <v>10</v>
      </c>
      <c r="G20" s="14">
        <f>INDEX('PV1'!BM23:BM50,A6)</f>
        <v>0</v>
      </c>
      <c r="H20" s="34">
        <f>INDEX('PV1'!BN23:BN50,A6)</f>
        <v>0</v>
      </c>
      <c r="I20" s="14" t="str">
        <f>INDEX('PV1'!BQ23:BQ50,A6)</f>
        <v>N</v>
      </c>
      <c r="J20" s="290">
        <f>INDEX('PV1'!CJ23:CJ50,A6)</f>
        <v>0</v>
      </c>
      <c r="K20" s="295">
        <f>INDEX('PV1'!CK23:CK50,A6)</f>
        <v>0</v>
      </c>
      <c r="L20" s="290" t="str">
        <f>INDEX('PV1'!CM23:CM50,A6)</f>
        <v>N</v>
      </c>
      <c r="M20" s="284"/>
      <c r="N20" s="287"/>
      <c r="O20" s="284"/>
    </row>
    <row r="21" spans="1:15" ht="39.950000000000003" customHeight="1">
      <c r="A21" s="297"/>
      <c r="B21" s="307"/>
      <c r="C21" s="302"/>
      <c r="D21" s="304"/>
      <c r="E21" s="304"/>
      <c r="F21" s="28" t="s">
        <v>57</v>
      </c>
      <c r="G21" s="14">
        <f>INDEX('PV1'!BT23:BT50,A6)</f>
        <v>0</v>
      </c>
      <c r="H21" s="34">
        <f>INDEX('PV1'!BU23:BU50,A6)</f>
        <v>0</v>
      </c>
      <c r="I21" s="14" t="str">
        <f>INDEX('PV1'!BX23:BX50,A6)</f>
        <v>N</v>
      </c>
      <c r="J21" s="291"/>
      <c r="K21" s="294"/>
      <c r="L21" s="291"/>
      <c r="M21" s="284"/>
      <c r="N21" s="287"/>
      <c r="O21" s="284"/>
    </row>
    <row r="22" spans="1:15" ht="51.75" customHeight="1" thickBot="1">
      <c r="A22" s="298"/>
      <c r="B22" s="78" t="s">
        <v>104</v>
      </c>
      <c r="C22" s="80" t="s">
        <v>99</v>
      </c>
      <c r="D22" s="15">
        <v>12</v>
      </c>
      <c r="E22" s="15">
        <v>4</v>
      </c>
      <c r="F22" s="29" t="s">
        <v>11</v>
      </c>
      <c r="G22" s="86">
        <f>INDEX('PV1'!CA23:CA50,A6)</f>
        <v>0</v>
      </c>
      <c r="H22" s="87">
        <f>INDEX('PV1'!CB23:CB50,A6)</f>
        <v>0</v>
      </c>
      <c r="I22" s="86" t="str">
        <f>INDEX('PV1'!CE23:CE50,A6)</f>
        <v>N</v>
      </c>
      <c r="J22" s="86">
        <f>INDEX('PV1'!CN23:CN50,A6)</f>
        <v>0</v>
      </c>
      <c r="K22" s="87">
        <f>INDEX('PV1'!CO23:CO50,A6)</f>
        <v>0</v>
      </c>
      <c r="L22" s="86" t="str">
        <f>INDEX('PV1'!CQ23:CQ50,A6)</f>
        <v>N</v>
      </c>
      <c r="M22" s="285"/>
      <c r="N22" s="288"/>
      <c r="O22" s="285"/>
    </row>
    <row r="23" spans="1:15" ht="24.75" customHeight="1">
      <c r="A23" s="124" t="s">
        <v>47</v>
      </c>
      <c r="B23" s="124"/>
      <c r="C23" s="19"/>
      <c r="D23" s="137">
        <f>INDEX('PV1'!DK23:DK50,A6)</f>
        <v>6.0557894736842108</v>
      </c>
      <c r="E23" s="19" t="s">
        <v>48</v>
      </c>
      <c r="G23" s="76">
        <f>IF(D23&gt;=10,60,N15+N19)</f>
        <v>30</v>
      </c>
      <c r="H23" s="124"/>
      <c r="I23" s="17" t="s">
        <v>202</v>
      </c>
      <c r="J23" s="116"/>
      <c r="K23" s="18"/>
      <c r="L23" s="19"/>
      <c r="M23" s="19"/>
      <c r="N23" s="119">
        <v>153</v>
      </c>
      <c r="O23" s="129"/>
    </row>
    <row r="24" spans="1:15" ht="21.75" customHeight="1">
      <c r="A24" s="19" t="s">
        <v>49</v>
      </c>
      <c r="B24" s="19"/>
      <c r="C24" s="138" t="str">
        <f>IF(D23&gt;=10,"Admis (e ) ","Ajourné (e) ")</f>
        <v xml:space="preserve">Ajourné (e) </v>
      </c>
      <c r="D24" s="19" t="s">
        <v>208</v>
      </c>
      <c r="E24" s="124"/>
      <c r="F24" s="123"/>
      <c r="G24" s="19"/>
      <c r="H24" s="19"/>
      <c r="I24" s="124"/>
      <c r="J24" s="17"/>
      <c r="K24" s="18"/>
      <c r="L24" s="124" t="s">
        <v>93</v>
      </c>
      <c r="M24" s="124"/>
      <c r="N24" s="265">
        <f ca="1">TODAY()</f>
        <v>41708</v>
      </c>
      <c r="O24" s="265"/>
    </row>
    <row r="25" spans="1:15" ht="24" customHeight="1">
      <c r="A25" s="4"/>
      <c r="B25" s="9"/>
      <c r="C25" s="4"/>
      <c r="D25" s="11"/>
      <c r="E25" s="11"/>
      <c r="F25" s="9"/>
      <c r="G25" s="9"/>
      <c r="H25" s="9"/>
      <c r="I25" s="9"/>
      <c r="J25" s="9"/>
      <c r="K25" s="9"/>
      <c r="L25" s="9" t="s">
        <v>50</v>
      </c>
      <c r="M25" s="9"/>
      <c r="N25" s="9"/>
      <c r="O25" s="9"/>
    </row>
    <row r="26" spans="1:15" ht="15">
      <c r="A26" s="4"/>
      <c r="B26" s="21"/>
      <c r="C26" s="21"/>
      <c r="D26" s="22"/>
      <c r="E26" s="22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ht="15">
      <c r="A27" s="23"/>
      <c r="B27" s="23"/>
      <c r="C27" s="23"/>
      <c r="D27" s="23"/>
      <c r="E27" s="23"/>
      <c r="F27" s="21"/>
      <c r="G27" s="21"/>
      <c r="H27" s="21"/>
      <c r="I27" s="21"/>
      <c r="J27" s="21"/>
      <c r="K27" s="23"/>
      <c r="L27" s="23"/>
      <c r="M27" s="23"/>
      <c r="N27" s="24"/>
      <c r="O27" s="23"/>
    </row>
    <row r="28" spans="1:15" ht="1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1"/>
      <c r="M28" s="21"/>
      <c r="N28" s="21"/>
      <c r="O28" s="23"/>
    </row>
    <row r="29" spans="1:15" ht="15.75">
      <c r="A29" s="130"/>
      <c r="B29" s="4"/>
      <c r="C29" s="4"/>
      <c r="D29" s="82"/>
      <c r="E29" s="82"/>
      <c r="F29" s="82"/>
      <c r="G29" s="83"/>
      <c r="H29" s="83"/>
      <c r="I29" s="84"/>
      <c r="J29" s="4"/>
      <c r="K29" s="4"/>
      <c r="L29" s="4"/>
      <c r="M29" s="4"/>
      <c r="N29" s="4"/>
      <c r="O29" s="4"/>
    </row>
    <row r="30" spans="1: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</sheetData>
  <mergeCells count="35">
    <mergeCell ref="A19:A22"/>
    <mergeCell ref="B15:B17"/>
    <mergeCell ref="C15:C17"/>
    <mergeCell ref="D15:D17"/>
    <mergeCell ref="E15:E17"/>
    <mergeCell ref="C20:C21"/>
    <mergeCell ref="B20:B21"/>
    <mergeCell ref="A15:A18"/>
    <mergeCell ref="D20:D21"/>
    <mergeCell ref="E20:E21"/>
    <mergeCell ref="M13:O13"/>
    <mergeCell ref="M15:M18"/>
    <mergeCell ref="N15:N18"/>
    <mergeCell ref="J20:J21"/>
    <mergeCell ref="J15:J17"/>
    <mergeCell ref="K15:K17"/>
    <mergeCell ref="L15:L17"/>
    <mergeCell ref="K20:K21"/>
    <mergeCell ref="L20:L21"/>
    <mergeCell ref="N24:O24"/>
    <mergeCell ref="G13:I13"/>
    <mergeCell ref="J13:L13"/>
    <mergeCell ref="G6:J6"/>
    <mergeCell ref="A12:A14"/>
    <mergeCell ref="B12:E12"/>
    <mergeCell ref="G12:O12"/>
    <mergeCell ref="B13:B14"/>
    <mergeCell ref="C13:C14"/>
    <mergeCell ref="D13:D14"/>
    <mergeCell ref="E13:E14"/>
    <mergeCell ref="F13:F14"/>
    <mergeCell ref="M19:M22"/>
    <mergeCell ref="N19:N22"/>
    <mergeCell ref="O19:O22"/>
    <mergeCell ref="O15:O18"/>
  </mergeCells>
  <pageMargins left="0.19685039370078741" right="0.27559055118110237" top="0.39370078740157483" bottom="0.39370078740157483" header="0.31496062992125984" footer="0.31496062992125984"/>
  <pageSetup paperSize="9" scale="72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4"/>
  <sheetViews>
    <sheetView topLeftCell="C4" workbookViewId="0">
      <selection activeCell="A44" sqref="A1:L44"/>
    </sheetView>
  </sheetViews>
  <sheetFormatPr baseColWidth="10" defaultRowHeight="12.75"/>
  <cols>
    <col min="2" max="2" width="26.5703125" customWidth="1"/>
    <col min="3" max="3" width="23.5703125" customWidth="1"/>
    <col min="4" max="4" width="29.42578125" customWidth="1"/>
    <col min="5" max="5" width="16.28515625" customWidth="1"/>
    <col min="6" max="6" width="14.42578125" customWidth="1"/>
    <col min="7" max="7" width="17.85546875" customWidth="1"/>
    <col min="8" max="8" width="13.42578125" customWidth="1"/>
    <col min="9" max="9" width="14.7109375" customWidth="1"/>
    <col min="10" max="10" width="17.7109375" customWidth="1"/>
    <col min="11" max="11" width="17.5703125" customWidth="1"/>
    <col min="12" max="12" width="30.42578125" customWidth="1"/>
  </cols>
  <sheetData>
    <row r="1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spans="1:1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7"/>
    </row>
    <row r="3" spans="1:1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7"/>
    </row>
    <row r="5" spans="1:1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7"/>
    </row>
    <row r="6" spans="1:1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7"/>
    </row>
    <row r="7" spans="1:12">
      <c r="A7" s="3"/>
      <c r="B7" s="4"/>
      <c r="C7" s="4"/>
      <c r="D7" s="4"/>
      <c r="E7" s="4"/>
      <c r="F7" s="4"/>
      <c r="G7" s="4"/>
      <c r="H7" s="4"/>
      <c r="I7" s="36"/>
      <c r="J7" s="36"/>
      <c r="K7" s="36"/>
      <c r="L7" s="7"/>
    </row>
    <row r="8" spans="1:12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7"/>
    </row>
    <row r="9" spans="1:12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7"/>
    </row>
    <row r="10" spans="1:1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7"/>
    </row>
    <row r="11" spans="1:1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7"/>
    </row>
    <row r="12" spans="1:1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7"/>
    </row>
    <row r="13" spans="1:1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7"/>
    </row>
    <row r="14" spans="1:1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7"/>
    </row>
    <row r="15" spans="1:12" ht="18.75" thickBot="1">
      <c r="A15" s="55"/>
      <c r="B15" s="54"/>
      <c r="C15" s="54"/>
      <c r="D15" s="54"/>
      <c r="E15" s="256"/>
      <c r="F15" s="256"/>
      <c r="G15" s="256"/>
      <c r="H15" s="256"/>
      <c r="I15" s="256"/>
      <c r="J15" s="256"/>
      <c r="K15" s="256"/>
      <c r="L15" s="7"/>
    </row>
    <row r="16" spans="1:12" ht="18" customHeight="1">
      <c r="A16" s="316" t="s">
        <v>0</v>
      </c>
      <c r="B16" s="318" t="s">
        <v>2</v>
      </c>
      <c r="C16" s="318" t="s">
        <v>3</v>
      </c>
      <c r="D16" s="318" t="s">
        <v>1</v>
      </c>
      <c r="E16" s="312" t="s">
        <v>106</v>
      </c>
      <c r="F16" s="312" t="s">
        <v>107</v>
      </c>
      <c r="G16" s="312" t="s">
        <v>108</v>
      </c>
      <c r="H16" s="312" t="s">
        <v>109</v>
      </c>
      <c r="I16" s="312" t="s">
        <v>110</v>
      </c>
      <c r="J16" s="312" t="s">
        <v>111</v>
      </c>
      <c r="K16" s="312" t="s">
        <v>64</v>
      </c>
      <c r="L16" s="314" t="s">
        <v>5</v>
      </c>
    </row>
    <row r="17" spans="1:12" ht="50.25" customHeight="1" thickBot="1">
      <c r="A17" s="317"/>
      <c r="B17" s="319"/>
      <c r="C17" s="319"/>
      <c r="D17" s="319"/>
      <c r="E17" s="313"/>
      <c r="F17" s="313"/>
      <c r="G17" s="313"/>
      <c r="H17" s="313"/>
      <c r="I17" s="313"/>
      <c r="J17" s="313"/>
      <c r="K17" s="313"/>
      <c r="L17" s="315"/>
    </row>
    <row r="18" spans="1:12" ht="24.95" customHeight="1">
      <c r="A18" s="141">
        <v>1</v>
      </c>
      <c r="B18" s="89" t="s">
        <v>112</v>
      </c>
      <c r="C18" s="89" t="s">
        <v>113</v>
      </c>
      <c r="D18" s="89" t="s">
        <v>165</v>
      </c>
      <c r="E18" s="92">
        <v>10.119999999999999</v>
      </c>
      <c r="F18" s="91">
        <v>60</v>
      </c>
      <c r="G18" s="92">
        <v>10</v>
      </c>
      <c r="H18" s="91">
        <v>60</v>
      </c>
      <c r="I18" s="92">
        <v>12.622105263157895</v>
      </c>
      <c r="J18" s="91">
        <v>60</v>
      </c>
      <c r="K18" s="91">
        <f>F18+H18+J18</f>
        <v>180</v>
      </c>
      <c r="L18" s="142" t="str">
        <f>IF(K18=180,"Admis","Rattrapge")</f>
        <v>Admis</v>
      </c>
    </row>
    <row r="19" spans="1:12" ht="24.95" customHeight="1">
      <c r="A19" s="141">
        <v>2</v>
      </c>
      <c r="B19" s="89" t="s">
        <v>114</v>
      </c>
      <c r="C19" s="89" t="s">
        <v>115</v>
      </c>
      <c r="D19" s="89" t="s">
        <v>166</v>
      </c>
      <c r="E19" s="92">
        <v>10.36</v>
      </c>
      <c r="F19" s="91">
        <v>60</v>
      </c>
      <c r="G19" s="92">
        <v>10</v>
      </c>
      <c r="H19" s="91">
        <v>60</v>
      </c>
      <c r="I19" s="92">
        <v>9.1878947368421056</v>
      </c>
      <c r="J19" s="91">
        <v>31</v>
      </c>
      <c r="K19" s="91">
        <f t="shared" ref="K19:K44" si="0">F19+H19+J19</f>
        <v>151</v>
      </c>
      <c r="L19" s="142" t="str">
        <f t="shared" ref="L19:L44" si="1">IF(K19=180,"Admis","Rattrapge")</f>
        <v>Rattrapge</v>
      </c>
    </row>
    <row r="20" spans="1:12" ht="24.95" customHeight="1">
      <c r="A20" s="141">
        <v>3</v>
      </c>
      <c r="B20" s="89" t="s">
        <v>116</v>
      </c>
      <c r="C20" s="89" t="s">
        <v>117</v>
      </c>
      <c r="D20" s="89" t="s">
        <v>167</v>
      </c>
      <c r="E20" s="92">
        <v>10</v>
      </c>
      <c r="F20" s="91">
        <v>60</v>
      </c>
      <c r="G20" s="92">
        <v>8.57</v>
      </c>
      <c r="H20" s="91">
        <v>33</v>
      </c>
      <c r="I20" s="92">
        <v>10.872105263157895</v>
      </c>
      <c r="J20" s="91">
        <v>60</v>
      </c>
      <c r="K20" s="91">
        <f t="shared" si="0"/>
        <v>153</v>
      </c>
      <c r="L20" s="142" t="str">
        <f t="shared" si="1"/>
        <v>Rattrapge</v>
      </c>
    </row>
    <row r="21" spans="1:12" ht="24.95" customHeight="1">
      <c r="A21" s="141">
        <v>4</v>
      </c>
      <c r="B21" s="89" t="s">
        <v>118</v>
      </c>
      <c r="C21" s="89" t="s">
        <v>119</v>
      </c>
      <c r="D21" s="89" t="s">
        <v>168</v>
      </c>
      <c r="E21" s="92">
        <v>10.11</v>
      </c>
      <c r="F21" s="91">
        <v>60</v>
      </c>
      <c r="G21" s="92">
        <v>10</v>
      </c>
      <c r="H21" s="91">
        <v>60</v>
      </c>
      <c r="I21" s="92">
        <v>9.1268421052631581</v>
      </c>
      <c r="J21" s="91">
        <v>23</v>
      </c>
      <c r="K21" s="91">
        <f t="shared" si="0"/>
        <v>143</v>
      </c>
      <c r="L21" s="142" t="str">
        <f t="shared" si="1"/>
        <v>Rattrapge</v>
      </c>
    </row>
    <row r="22" spans="1:12" ht="24.95" customHeight="1">
      <c r="A22" s="141">
        <v>5</v>
      </c>
      <c r="B22" s="89" t="s">
        <v>120</v>
      </c>
      <c r="C22" s="89" t="s">
        <v>121</v>
      </c>
      <c r="D22" s="89" t="s">
        <v>169</v>
      </c>
      <c r="E22" s="92">
        <v>10</v>
      </c>
      <c r="F22" s="91">
        <v>60</v>
      </c>
      <c r="G22" s="92">
        <v>9.68</v>
      </c>
      <c r="H22" s="91">
        <v>33</v>
      </c>
      <c r="I22" s="92">
        <v>10.376842105263158</v>
      </c>
      <c r="J22" s="91">
        <v>60</v>
      </c>
      <c r="K22" s="91">
        <f t="shared" si="0"/>
        <v>153</v>
      </c>
      <c r="L22" s="142" t="str">
        <f t="shared" si="1"/>
        <v>Rattrapge</v>
      </c>
    </row>
    <row r="23" spans="1:12" ht="24.95" customHeight="1">
      <c r="A23" s="141">
        <v>6</v>
      </c>
      <c r="B23" s="89" t="s">
        <v>122</v>
      </c>
      <c r="C23" s="89" t="s">
        <v>123</v>
      </c>
      <c r="D23" s="89" t="s">
        <v>170</v>
      </c>
      <c r="E23" s="92" t="s">
        <v>209</v>
      </c>
      <c r="F23" s="91" t="s">
        <v>209</v>
      </c>
      <c r="G23" s="92" t="s">
        <v>209</v>
      </c>
      <c r="H23" s="91" t="s">
        <v>209</v>
      </c>
      <c r="I23" s="92" t="s">
        <v>209</v>
      </c>
      <c r="J23" s="91" t="s">
        <v>209</v>
      </c>
      <c r="K23" s="91" t="s">
        <v>209</v>
      </c>
      <c r="L23" s="142" t="s">
        <v>193</v>
      </c>
    </row>
    <row r="24" spans="1:12" ht="24.95" customHeight="1">
      <c r="A24" s="141">
        <v>7</v>
      </c>
      <c r="B24" s="89" t="s">
        <v>124</v>
      </c>
      <c r="C24" s="89" t="s">
        <v>125</v>
      </c>
      <c r="D24" s="89" t="s">
        <v>171</v>
      </c>
      <c r="E24" s="92">
        <v>10.210000000000001</v>
      </c>
      <c r="F24" s="91">
        <v>60</v>
      </c>
      <c r="G24" s="92">
        <v>10.26</v>
      </c>
      <c r="H24" s="91">
        <v>60</v>
      </c>
      <c r="I24" s="92">
        <v>10.796315789473685</v>
      </c>
      <c r="J24" s="91">
        <v>60</v>
      </c>
      <c r="K24" s="91">
        <f t="shared" si="0"/>
        <v>180</v>
      </c>
      <c r="L24" s="142" t="str">
        <f t="shared" si="1"/>
        <v>Admis</v>
      </c>
    </row>
    <row r="25" spans="1:12" ht="24.95" customHeight="1">
      <c r="A25" s="141">
        <v>8</v>
      </c>
      <c r="B25" s="89" t="s">
        <v>126</v>
      </c>
      <c r="C25" s="89" t="s">
        <v>127</v>
      </c>
      <c r="D25" s="89" t="s">
        <v>172</v>
      </c>
      <c r="E25" s="92">
        <v>10.41</v>
      </c>
      <c r="F25" s="91">
        <v>60</v>
      </c>
      <c r="G25" s="92">
        <v>10.57</v>
      </c>
      <c r="H25" s="91">
        <v>60</v>
      </c>
      <c r="I25" s="92">
        <v>10.651578947368421</v>
      </c>
      <c r="J25" s="91">
        <v>60</v>
      </c>
      <c r="K25" s="91">
        <f t="shared" si="0"/>
        <v>180</v>
      </c>
      <c r="L25" s="142" t="str">
        <f t="shared" si="1"/>
        <v>Admis</v>
      </c>
    </row>
    <row r="26" spans="1:12" ht="24.95" customHeight="1">
      <c r="A26" s="141">
        <v>9</v>
      </c>
      <c r="B26" s="89" t="s">
        <v>128</v>
      </c>
      <c r="C26" s="89" t="s">
        <v>129</v>
      </c>
      <c r="D26" s="89" t="s">
        <v>173</v>
      </c>
      <c r="E26" s="92">
        <v>10.27</v>
      </c>
      <c r="F26" s="91">
        <v>60</v>
      </c>
      <c r="G26" s="92">
        <v>10.09</v>
      </c>
      <c r="H26" s="91">
        <v>60</v>
      </c>
      <c r="I26" s="92">
        <v>9.0921052631578956</v>
      </c>
      <c r="J26" s="91">
        <v>37</v>
      </c>
      <c r="K26" s="91">
        <f t="shared" si="0"/>
        <v>157</v>
      </c>
      <c r="L26" s="142" t="str">
        <f t="shared" si="1"/>
        <v>Rattrapge</v>
      </c>
    </row>
    <row r="27" spans="1:12" ht="24.95" customHeight="1">
      <c r="A27" s="141">
        <v>10</v>
      </c>
      <c r="B27" s="89" t="s">
        <v>130</v>
      </c>
      <c r="C27" s="89" t="s">
        <v>131</v>
      </c>
      <c r="D27" s="89" t="s">
        <v>174</v>
      </c>
      <c r="E27" s="92">
        <v>10.37</v>
      </c>
      <c r="F27" s="91">
        <v>60</v>
      </c>
      <c r="G27" s="92">
        <v>10</v>
      </c>
      <c r="H27" s="91">
        <v>60</v>
      </c>
      <c r="I27" s="92">
        <v>9.776315789473685</v>
      </c>
      <c r="J27" s="91">
        <v>45</v>
      </c>
      <c r="K27" s="91">
        <f t="shared" si="0"/>
        <v>165</v>
      </c>
      <c r="L27" s="142" t="str">
        <f t="shared" si="1"/>
        <v>Rattrapge</v>
      </c>
    </row>
    <row r="28" spans="1:12" ht="24.95" customHeight="1">
      <c r="A28" s="141">
        <v>11</v>
      </c>
      <c r="B28" s="89" t="s">
        <v>132</v>
      </c>
      <c r="C28" s="89" t="s">
        <v>133</v>
      </c>
      <c r="D28" s="89" t="s">
        <v>175</v>
      </c>
      <c r="E28" s="92">
        <v>10.56</v>
      </c>
      <c r="F28" s="91">
        <v>60</v>
      </c>
      <c r="G28" s="92">
        <v>9.0399999999999991</v>
      </c>
      <c r="H28" s="91">
        <v>38</v>
      </c>
      <c r="I28" s="92">
        <v>9.27157894736842</v>
      </c>
      <c r="J28" s="91">
        <v>45</v>
      </c>
      <c r="K28" s="91">
        <f t="shared" si="0"/>
        <v>143</v>
      </c>
      <c r="L28" s="142" t="str">
        <f t="shared" si="1"/>
        <v>Rattrapge</v>
      </c>
    </row>
    <row r="29" spans="1:12" ht="24.95" customHeight="1">
      <c r="A29" s="141">
        <v>12</v>
      </c>
      <c r="B29" s="89" t="s">
        <v>134</v>
      </c>
      <c r="C29" s="89" t="s">
        <v>135</v>
      </c>
      <c r="D29" s="89" t="s">
        <v>176</v>
      </c>
      <c r="E29" s="92">
        <v>10</v>
      </c>
      <c r="F29" s="91">
        <v>60</v>
      </c>
      <c r="G29" s="92">
        <v>10</v>
      </c>
      <c r="H29" s="91">
        <v>60</v>
      </c>
      <c r="I29" s="92">
        <v>10.806315789473684</v>
      </c>
      <c r="J29" s="91">
        <v>60</v>
      </c>
      <c r="K29" s="91">
        <f t="shared" si="0"/>
        <v>180</v>
      </c>
      <c r="L29" s="142" t="str">
        <f t="shared" si="1"/>
        <v>Admis</v>
      </c>
    </row>
    <row r="30" spans="1:12" ht="24.95" customHeight="1">
      <c r="A30" s="141">
        <v>13</v>
      </c>
      <c r="B30" s="89" t="s">
        <v>136</v>
      </c>
      <c r="C30" s="89" t="s">
        <v>137</v>
      </c>
      <c r="D30" s="89" t="s">
        <v>177</v>
      </c>
      <c r="E30" s="92">
        <v>9.39</v>
      </c>
      <c r="F30" s="91">
        <v>37</v>
      </c>
      <c r="G30" s="92">
        <v>10</v>
      </c>
      <c r="H30" s="91">
        <v>60</v>
      </c>
      <c r="I30" s="92">
        <v>9.6663157894736838</v>
      </c>
      <c r="J30" s="91">
        <v>23</v>
      </c>
      <c r="K30" s="91">
        <f t="shared" si="0"/>
        <v>120</v>
      </c>
      <c r="L30" s="142" t="str">
        <f t="shared" si="1"/>
        <v>Rattrapge</v>
      </c>
    </row>
    <row r="31" spans="1:12" ht="24.95" customHeight="1">
      <c r="A31" s="141">
        <v>14</v>
      </c>
      <c r="B31" s="89" t="s">
        <v>138</v>
      </c>
      <c r="C31" s="89" t="s">
        <v>139</v>
      </c>
      <c r="D31" s="89" t="s">
        <v>178</v>
      </c>
      <c r="E31" s="92">
        <v>10.119999999999999</v>
      </c>
      <c r="F31" s="91">
        <v>60</v>
      </c>
      <c r="G31" s="92">
        <v>8.9700000000000006</v>
      </c>
      <c r="H31" s="91">
        <v>29</v>
      </c>
      <c r="I31" s="92">
        <v>11.013157894736842</v>
      </c>
      <c r="J31" s="91">
        <v>60</v>
      </c>
      <c r="K31" s="91">
        <f t="shared" si="0"/>
        <v>149</v>
      </c>
      <c r="L31" s="142" t="str">
        <f t="shared" si="1"/>
        <v>Rattrapge</v>
      </c>
    </row>
    <row r="32" spans="1:12" ht="24.95" customHeight="1">
      <c r="A32" s="141">
        <v>15</v>
      </c>
      <c r="B32" s="89" t="s">
        <v>140</v>
      </c>
      <c r="C32" s="89" t="s">
        <v>141</v>
      </c>
      <c r="D32" s="89" t="s">
        <v>179</v>
      </c>
      <c r="E32" s="92">
        <v>10.19</v>
      </c>
      <c r="F32" s="91">
        <v>60</v>
      </c>
      <c r="G32" s="92">
        <v>10</v>
      </c>
      <c r="H32" s="91">
        <v>60</v>
      </c>
      <c r="I32" s="92">
        <v>10.77157894736842</v>
      </c>
      <c r="J32" s="91">
        <v>60</v>
      </c>
      <c r="K32" s="91">
        <f t="shared" si="0"/>
        <v>180</v>
      </c>
      <c r="L32" s="142" t="str">
        <f t="shared" si="1"/>
        <v>Admis</v>
      </c>
    </row>
    <row r="33" spans="1:12" ht="24.95" customHeight="1">
      <c r="A33" s="141">
        <v>16</v>
      </c>
      <c r="B33" s="89" t="s">
        <v>142</v>
      </c>
      <c r="C33" s="89" t="s">
        <v>143</v>
      </c>
      <c r="D33" s="89" t="s">
        <v>180</v>
      </c>
      <c r="E33" s="92">
        <v>10.130000000000001</v>
      </c>
      <c r="F33" s="91">
        <v>60</v>
      </c>
      <c r="G33" s="92">
        <v>9.4</v>
      </c>
      <c r="H33" s="91">
        <v>48</v>
      </c>
      <c r="I33" s="92">
        <v>9.4426315789473687</v>
      </c>
      <c r="J33" s="139">
        <v>37</v>
      </c>
      <c r="K33" s="91">
        <f t="shared" si="0"/>
        <v>145</v>
      </c>
      <c r="L33" s="142" t="str">
        <f t="shared" si="1"/>
        <v>Rattrapge</v>
      </c>
    </row>
    <row r="34" spans="1:12" ht="24.95" customHeight="1">
      <c r="A34" s="141">
        <v>17</v>
      </c>
      <c r="B34" s="89" t="s">
        <v>144</v>
      </c>
      <c r="C34" s="89" t="s">
        <v>145</v>
      </c>
      <c r="D34" s="89" t="s">
        <v>181</v>
      </c>
      <c r="E34" s="90">
        <v>10.199999999999999</v>
      </c>
      <c r="F34" s="91">
        <v>60</v>
      </c>
      <c r="G34" s="90">
        <v>9.4499999999999993</v>
      </c>
      <c r="H34" s="91">
        <v>40</v>
      </c>
      <c r="I34" s="147">
        <v>11.227368421052631</v>
      </c>
      <c r="J34" s="140">
        <v>60</v>
      </c>
      <c r="K34" s="91">
        <f t="shared" si="0"/>
        <v>160</v>
      </c>
      <c r="L34" s="142" t="str">
        <f t="shared" si="1"/>
        <v>Rattrapge</v>
      </c>
    </row>
    <row r="35" spans="1:12" ht="24.95" customHeight="1">
      <c r="A35" s="141">
        <v>18</v>
      </c>
      <c r="B35" s="89" t="s">
        <v>146</v>
      </c>
      <c r="C35" s="89" t="s">
        <v>147</v>
      </c>
      <c r="D35" s="89" t="s">
        <v>182</v>
      </c>
      <c r="E35" s="90">
        <v>9.0299999999999994</v>
      </c>
      <c r="F35" s="91">
        <v>30</v>
      </c>
      <c r="G35" s="90">
        <v>10.09</v>
      </c>
      <c r="H35" s="91">
        <v>60</v>
      </c>
      <c r="I35" s="147">
        <v>12.023684210526316</v>
      </c>
      <c r="J35" s="140">
        <v>60</v>
      </c>
      <c r="K35" s="91">
        <f t="shared" si="0"/>
        <v>150</v>
      </c>
      <c r="L35" s="142" t="str">
        <f t="shared" si="1"/>
        <v>Rattrapge</v>
      </c>
    </row>
    <row r="36" spans="1:12" ht="24.95" customHeight="1">
      <c r="A36" s="141">
        <v>19</v>
      </c>
      <c r="B36" s="89" t="s">
        <v>148</v>
      </c>
      <c r="C36" s="89" t="s">
        <v>149</v>
      </c>
      <c r="D36" s="89" t="s">
        <v>183</v>
      </c>
      <c r="E36" s="90">
        <v>10.26</v>
      </c>
      <c r="F36" s="91">
        <v>60</v>
      </c>
      <c r="G36" s="90">
        <v>9.42</v>
      </c>
      <c r="H36" s="91">
        <v>45</v>
      </c>
      <c r="I36" s="147">
        <v>11.556315789473684</v>
      </c>
      <c r="J36" s="140">
        <v>60</v>
      </c>
      <c r="K36" s="91">
        <f t="shared" si="0"/>
        <v>165</v>
      </c>
      <c r="L36" s="142" t="str">
        <f t="shared" si="1"/>
        <v>Rattrapge</v>
      </c>
    </row>
    <row r="37" spans="1:12" ht="24.95" customHeight="1">
      <c r="A37" s="141">
        <v>20</v>
      </c>
      <c r="B37" s="89" t="s">
        <v>150</v>
      </c>
      <c r="C37" s="89" t="s">
        <v>151</v>
      </c>
      <c r="D37" s="89" t="s">
        <v>184</v>
      </c>
      <c r="E37" s="90">
        <v>10</v>
      </c>
      <c r="F37" s="91">
        <v>60</v>
      </c>
      <c r="G37" s="90">
        <v>10</v>
      </c>
      <c r="H37" s="91">
        <v>60</v>
      </c>
      <c r="I37" s="147">
        <v>11.108947368421052</v>
      </c>
      <c r="J37" s="140">
        <v>60</v>
      </c>
      <c r="K37" s="91">
        <f t="shared" si="0"/>
        <v>180</v>
      </c>
      <c r="L37" s="142" t="str">
        <f t="shared" si="1"/>
        <v>Admis</v>
      </c>
    </row>
    <row r="38" spans="1:12" ht="24.95" customHeight="1">
      <c r="A38" s="141">
        <v>21</v>
      </c>
      <c r="B38" s="89" t="s">
        <v>152</v>
      </c>
      <c r="C38" s="89" t="s">
        <v>153</v>
      </c>
      <c r="D38" s="89" t="s">
        <v>185</v>
      </c>
      <c r="E38" s="90">
        <v>10</v>
      </c>
      <c r="F38" s="91">
        <v>60</v>
      </c>
      <c r="G38" s="90">
        <v>10.09</v>
      </c>
      <c r="H38" s="91">
        <v>60</v>
      </c>
      <c r="I38" s="147">
        <v>11.263157894736842</v>
      </c>
      <c r="J38" s="140">
        <v>60</v>
      </c>
      <c r="K38" s="91">
        <f t="shared" si="0"/>
        <v>180</v>
      </c>
      <c r="L38" s="142" t="str">
        <f t="shared" si="1"/>
        <v>Admis</v>
      </c>
    </row>
    <row r="39" spans="1:12" ht="24.95" customHeight="1">
      <c r="A39" s="141">
        <v>22</v>
      </c>
      <c r="B39" s="89" t="s">
        <v>154</v>
      </c>
      <c r="C39" s="89" t="s">
        <v>155</v>
      </c>
      <c r="D39" s="89" t="s">
        <v>186</v>
      </c>
      <c r="E39" s="90">
        <v>10.4</v>
      </c>
      <c r="F39" s="91">
        <v>60</v>
      </c>
      <c r="G39" s="90">
        <v>10</v>
      </c>
      <c r="H39" s="91">
        <v>60</v>
      </c>
      <c r="I39" s="147">
        <v>11.635263157894736</v>
      </c>
      <c r="J39" s="140">
        <v>60</v>
      </c>
      <c r="K39" s="91">
        <f t="shared" si="0"/>
        <v>180</v>
      </c>
      <c r="L39" s="142" t="str">
        <f t="shared" si="1"/>
        <v>Admis</v>
      </c>
    </row>
    <row r="40" spans="1:12" ht="24.95" customHeight="1">
      <c r="A40" s="141">
        <v>23</v>
      </c>
      <c r="B40" s="89" t="s">
        <v>156</v>
      </c>
      <c r="C40" s="89" t="s">
        <v>157</v>
      </c>
      <c r="D40" s="89" t="s">
        <v>187</v>
      </c>
      <c r="E40" s="90">
        <v>9.39</v>
      </c>
      <c r="F40" s="91">
        <v>31</v>
      </c>
      <c r="G40" s="90">
        <v>10.51</v>
      </c>
      <c r="H40" s="91">
        <v>60</v>
      </c>
      <c r="I40" s="147">
        <v>13.701052631578946</v>
      </c>
      <c r="J40" s="140">
        <v>60</v>
      </c>
      <c r="K40" s="91">
        <f t="shared" si="0"/>
        <v>151</v>
      </c>
      <c r="L40" s="142" t="str">
        <f t="shared" si="1"/>
        <v>Rattrapge</v>
      </c>
    </row>
    <row r="41" spans="1:12" ht="24.95" customHeight="1">
      <c r="A41" s="141">
        <v>24</v>
      </c>
      <c r="B41" s="89" t="s">
        <v>158</v>
      </c>
      <c r="C41" s="89" t="s">
        <v>159</v>
      </c>
      <c r="D41" s="89" t="s">
        <v>188</v>
      </c>
      <c r="E41" s="90">
        <v>10</v>
      </c>
      <c r="F41" s="91">
        <v>60</v>
      </c>
      <c r="G41" s="90">
        <v>10</v>
      </c>
      <c r="H41" s="91">
        <v>60</v>
      </c>
      <c r="I41" s="147">
        <v>11.187894736842106</v>
      </c>
      <c r="J41" s="140">
        <v>60</v>
      </c>
      <c r="K41" s="91">
        <f t="shared" si="0"/>
        <v>180</v>
      </c>
      <c r="L41" s="142" t="str">
        <f t="shared" si="1"/>
        <v>Admis</v>
      </c>
    </row>
    <row r="42" spans="1:12" ht="24.95" customHeight="1">
      <c r="A42" s="141">
        <v>25</v>
      </c>
      <c r="B42" s="89" t="s">
        <v>160</v>
      </c>
      <c r="C42" s="89" t="s">
        <v>115</v>
      </c>
      <c r="D42" s="89" t="s">
        <v>189</v>
      </c>
      <c r="E42" s="90">
        <v>10.31</v>
      </c>
      <c r="F42" s="91">
        <v>60</v>
      </c>
      <c r="G42" s="90">
        <v>10.210000000000001</v>
      </c>
      <c r="H42" s="91">
        <v>60</v>
      </c>
      <c r="I42" s="147">
        <v>10.484210526315788</v>
      </c>
      <c r="J42" s="140">
        <v>60</v>
      </c>
      <c r="K42" s="91">
        <f t="shared" si="0"/>
        <v>180</v>
      </c>
      <c r="L42" s="142" t="str">
        <f t="shared" si="1"/>
        <v>Admis</v>
      </c>
    </row>
    <row r="43" spans="1:12" ht="24.95" customHeight="1">
      <c r="A43" s="141">
        <v>26</v>
      </c>
      <c r="B43" s="89" t="s">
        <v>161</v>
      </c>
      <c r="C43" s="89" t="s">
        <v>162</v>
      </c>
      <c r="D43" s="89" t="s">
        <v>190</v>
      </c>
      <c r="E43" s="90">
        <v>10.130000000000001</v>
      </c>
      <c r="F43" s="91">
        <v>60</v>
      </c>
      <c r="G43" s="90">
        <v>10.26</v>
      </c>
      <c r="H43" s="91">
        <v>60</v>
      </c>
      <c r="I43" s="147">
        <v>10.131578947368421</v>
      </c>
      <c r="J43" s="140">
        <v>60</v>
      </c>
      <c r="K43" s="91">
        <f t="shared" si="0"/>
        <v>180</v>
      </c>
      <c r="L43" s="142" t="str">
        <f t="shared" si="1"/>
        <v>Admis</v>
      </c>
    </row>
    <row r="44" spans="1:12" ht="24.95" customHeight="1" thickBot="1">
      <c r="A44" s="143">
        <v>27</v>
      </c>
      <c r="B44" s="144" t="s">
        <v>163</v>
      </c>
      <c r="C44" s="144" t="s">
        <v>164</v>
      </c>
      <c r="D44" s="144" t="s">
        <v>191</v>
      </c>
      <c r="E44" s="146">
        <v>10.92</v>
      </c>
      <c r="F44" s="149">
        <v>60</v>
      </c>
      <c r="G44" s="146">
        <v>10.199999999999999</v>
      </c>
      <c r="H44" s="149">
        <v>60</v>
      </c>
      <c r="I44" s="148">
        <v>10.947368421052632</v>
      </c>
      <c r="J44" s="145">
        <v>60</v>
      </c>
      <c r="K44" s="149">
        <f t="shared" si="0"/>
        <v>180</v>
      </c>
      <c r="L44" s="150" t="str">
        <f t="shared" si="1"/>
        <v>Admis</v>
      </c>
    </row>
  </sheetData>
  <mergeCells count="13">
    <mergeCell ref="K16:K17"/>
    <mergeCell ref="J16:J17"/>
    <mergeCell ref="E15:K15"/>
    <mergeCell ref="L16:L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</mergeCells>
  <pageMargins left="0.48" right="0.39" top="0.26" bottom="0.39" header="0.25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PV1</vt:lpstr>
      <vt:lpstr>RELEVE1</vt:lpstr>
      <vt:lpstr>PV RECAPITULATIF</vt:lpstr>
      <vt:lpstr>'PV1'!Zone_d_impression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2014-03-10T09:29:13Z</cp:lastPrinted>
  <dcterms:created xsi:type="dcterms:W3CDTF">1996-10-21T11:03:58Z</dcterms:created>
  <dcterms:modified xsi:type="dcterms:W3CDTF">2014-03-10T12:33:28Z</dcterms:modified>
</cp:coreProperties>
</file>