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3" r:id="rId1"/>
    <sheet name="RELEVE1" sheetId="4" r:id="rId2"/>
    <sheet name="PVRAT" sheetId="5" r:id="rId3"/>
  </sheets>
  <definedNames>
    <definedName name="_xlnm._FilterDatabase" localSheetId="2" hidden="1">PVRAT!$A$18:$AW$39</definedName>
    <definedName name="_xlnm.Print_Area" localSheetId="0">'PV1'!$A$1:$DQ$39</definedName>
  </definedNames>
  <calcPr calcId="125725"/>
</workbook>
</file>

<file path=xl/calcChain.xml><?xml version="1.0" encoding="utf-8"?>
<calcChain xmlns="http://schemas.openxmlformats.org/spreadsheetml/2006/main">
  <c r="AY22" i="3"/>
  <c r="BA22"/>
  <c r="AV22"/>
  <c r="AX22"/>
  <c r="BA20"/>
  <c r="BA21"/>
  <c r="BA23"/>
  <c r="BA24"/>
  <c r="BA26"/>
  <c r="BA27"/>
  <c r="BA28"/>
  <c r="BA29"/>
  <c r="BA30"/>
  <c r="BA32"/>
  <c r="BA33"/>
  <c r="BA34"/>
  <c r="BA35"/>
  <c r="AZ20"/>
  <c r="AZ21"/>
  <c r="AZ22"/>
  <c r="AZ23"/>
  <c r="AZ24"/>
  <c r="AZ25"/>
  <c r="AZ26"/>
  <c r="AZ27"/>
  <c r="AZ28"/>
  <c r="AZ29"/>
  <c r="AZ30"/>
  <c r="AZ31"/>
  <c r="AZ32"/>
  <c r="AZ33"/>
  <c r="AZ34"/>
  <c r="AZ35"/>
  <c r="AY20"/>
  <c r="AY21"/>
  <c r="AY23"/>
  <c r="AY24"/>
  <c r="AY26"/>
  <c r="AY27"/>
  <c r="AY28"/>
  <c r="AY29"/>
  <c r="AY30"/>
  <c r="AY32"/>
  <c r="AY33"/>
  <c r="AY34"/>
  <c r="AY35"/>
  <c r="AX20"/>
  <c r="AX21"/>
  <c r="AX23"/>
  <c r="AX24"/>
  <c r="AX26"/>
  <c r="AX27"/>
  <c r="AX28"/>
  <c r="AX29"/>
  <c r="AX30"/>
  <c r="AX32"/>
  <c r="AX33"/>
  <c r="AX34"/>
  <c r="AX35"/>
  <c r="AW20"/>
  <c r="AW21"/>
  <c r="AW22"/>
  <c r="AW23"/>
  <c r="AW24"/>
  <c r="AW25"/>
  <c r="AW26"/>
  <c r="AW27"/>
  <c r="AW28"/>
  <c r="AW29"/>
  <c r="AW30"/>
  <c r="AW31"/>
  <c r="AW32"/>
  <c r="AW33"/>
  <c r="AW34"/>
  <c r="AW35"/>
  <c r="AV20"/>
  <c r="AV21"/>
  <c r="AV23"/>
  <c r="AV24"/>
  <c r="AV26"/>
  <c r="AV27"/>
  <c r="AV28"/>
  <c r="AV29"/>
  <c r="AV30"/>
  <c r="AV32"/>
  <c r="AV33"/>
  <c r="AV34"/>
  <c r="AV35"/>
  <c r="BI20"/>
  <c r="BJ20" s="1"/>
  <c r="BK20"/>
  <c r="BM20"/>
  <c r="BP20"/>
  <c r="BQ20"/>
  <c r="BR20"/>
  <c r="BS20"/>
  <c r="BT20"/>
  <c r="BW20"/>
  <c r="BX20" s="1"/>
  <c r="BY20"/>
  <c r="CA20"/>
  <c r="CD20"/>
  <c r="CE20"/>
  <c r="CF20"/>
  <c r="CG20"/>
  <c r="CH20"/>
  <c r="CI20"/>
  <c r="CJ20" s="1"/>
  <c r="CK20"/>
  <c r="CL20" s="1"/>
  <c r="CM20"/>
  <c r="CN20" s="1"/>
  <c r="CO20"/>
  <c r="CP20" s="1"/>
  <c r="CQ20"/>
  <c r="CR20" s="1"/>
  <c r="CS20"/>
  <c r="CT20" s="1"/>
  <c r="CU20"/>
  <c r="BI21"/>
  <c r="BJ21" s="1"/>
  <c r="BK21"/>
  <c r="BM21"/>
  <c r="BP21"/>
  <c r="BQ21"/>
  <c r="BR21"/>
  <c r="BS21"/>
  <c r="BT21"/>
  <c r="BW21"/>
  <c r="BX21" s="1"/>
  <c r="BY21"/>
  <c r="CA21"/>
  <c r="CD21"/>
  <c r="CE21"/>
  <c r="CF21"/>
  <c r="CG21"/>
  <c r="CH21"/>
  <c r="CI21"/>
  <c r="CJ21" s="1"/>
  <c r="CK21"/>
  <c r="CL21" s="1"/>
  <c r="CM21"/>
  <c r="CN21" s="1"/>
  <c r="CO21"/>
  <c r="CP21" s="1"/>
  <c r="CQ21"/>
  <c r="CR21" s="1"/>
  <c r="CS21"/>
  <c r="CT21" s="1"/>
  <c r="CU21"/>
  <c r="BI22"/>
  <c r="BJ22" s="1"/>
  <c r="BK22"/>
  <c r="BM22"/>
  <c r="BP22"/>
  <c r="BQ22"/>
  <c r="BR22"/>
  <c r="BS22"/>
  <c r="BT22"/>
  <c r="BW22"/>
  <c r="BX22" s="1"/>
  <c r="BY22"/>
  <c r="CA22"/>
  <c r="CD22"/>
  <c r="CE22"/>
  <c r="CF22"/>
  <c r="CG22"/>
  <c r="CH22"/>
  <c r="CI22"/>
  <c r="CJ22" s="1"/>
  <c r="CK22"/>
  <c r="CL22" s="1"/>
  <c r="CM22"/>
  <c r="CN22" s="1"/>
  <c r="CO22"/>
  <c r="CP22" s="1"/>
  <c r="CQ22"/>
  <c r="CR22" s="1"/>
  <c r="CS22"/>
  <c r="CT22" s="1"/>
  <c r="CU22"/>
  <c r="BI23"/>
  <c r="BJ23" s="1"/>
  <c r="BK23"/>
  <c r="BM23"/>
  <c r="BP23"/>
  <c r="BQ23"/>
  <c r="BR23"/>
  <c r="BS23"/>
  <c r="BT23"/>
  <c r="BW23"/>
  <c r="BX23" s="1"/>
  <c r="BY23"/>
  <c r="CA23"/>
  <c r="CD23"/>
  <c r="CE23"/>
  <c r="CF23"/>
  <c r="CG23"/>
  <c r="CH23"/>
  <c r="CI23"/>
  <c r="CJ23" s="1"/>
  <c r="CK23"/>
  <c r="CL23" s="1"/>
  <c r="CM23"/>
  <c r="CN23" s="1"/>
  <c r="CO23"/>
  <c r="CP23" s="1"/>
  <c r="CQ23"/>
  <c r="CR23" s="1"/>
  <c r="CS23"/>
  <c r="CT23" s="1"/>
  <c r="CU23"/>
  <c r="BI24"/>
  <c r="BJ24" s="1"/>
  <c r="BK24"/>
  <c r="BM24"/>
  <c r="BP24"/>
  <c r="BQ24"/>
  <c r="BR24"/>
  <c r="BS24"/>
  <c r="BT24"/>
  <c r="BW24"/>
  <c r="BX24" s="1"/>
  <c r="BY24"/>
  <c r="CA24"/>
  <c r="CD24"/>
  <c r="CE24"/>
  <c r="CF24"/>
  <c r="CG24"/>
  <c r="CH24"/>
  <c r="CI24"/>
  <c r="CJ24" s="1"/>
  <c r="CK24"/>
  <c r="CL24" s="1"/>
  <c r="CM24"/>
  <c r="CN24" s="1"/>
  <c r="CO24"/>
  <c r="CP24" s="1"/>
  <c r="CQ24"/>
  <c r="CR24" s="1"/>
  <c r="CS24"/>
  <c r="CT24" s="1"/>
  <c r="CU24"/>
  <c r="BI25"/>
  <c r="BJ25" s="1"/>
  <c r="BK25"/>
  <c r="BM25"/>
  <c r="BP25"/>
  <c r="BQ25"/>
  <c r="BR25"/>
  <c r="BS25"/>
  <c r="BT25"/>
  <c r="BW25"/>
  <c r="BX25" s="1"/>
  <c r="BY25"/>
  <c r="CA25"/>
  <c r="CD25"/>
  <c r="CE25"/>
  <c r="CF25"/>
  <c r="CG25"/>
  <c r="CH25"/>
  <c r="CI25"/>
  <c r="CJ25" s="1"/>
  <c r="CK25"/>
  <c r="CL25" s="1"/>
  <c r="CM25"/>
  <c r="CN25" s="1"/>
  <c r="CO25"/>
  <c r="CP25" s="1"/>
  <c r="CQ25"/>
  <c r="CR25" s="1"/>
  <c r="CS25"/>
  <c r="CT25" s="1"/>
  <c r="CU25"/>
  <c r="BI26"/>
  <c r="BJ26" s="1"/>
  <c r="BK26"/>
  <c r="BM26"/>
  <c r="BP26"/>
  <c r="BQ26"/>
  <c r="BR26"/>
  <c r="BS26"/>
  <c r="BT26"/>
  <c r="BW26"/>
  <c r="BX26" s="1"/>
  <c r="BY26"/>
  <c r="CA26"/>
  <c r="CD26"/>
  <c r="CE26"/>
  <c r="CF26"/>
  <c r="CG26"/>
  <c r="CH26"/>
  <c r="CI26"/>
  <c r="CJ26" s="1"/>
  <c r="CK26"/>
  <c r="CL26" s="1"/>
  <c r="CM26"/>
  <c r="CN26" s="1"/>
  <c r="CO26"/>
  <c r="CP26" s="1"/>
  <c r="CQ26"/>
  <c r="CR26" s="1"/>
  <c r="CS26"/>
  <c r="CT26" s="1"/>
  <c r="CU26"/>
  <c r="BI27"/>
  <c r="BJ27" s="1"/>
  <c r="BK27"/>
  <c r="BM27"/>
  <c r="BP27"/>
  <c r="BQ27"/>
  <c r="BR27"/>
  <c r="BS27"/>
  <c r="BT27"/>
  <c r="BW27"/>
  <c r="BX27" s="1"/>
  <c r="BY27"/>
  <c r="CA27"/>
  <c r="CD27"/>
  <c r="CE27"/>
  <c r="CF27"/>
  <c r="CG27"/>
  <c r="CH27"/>
  <c r="CI27"/>
  <c r="CJ27" s="1"/>
  <c r="CK27"/>
  <c r="CL27" s="1"/>
  <c r="CM27"/>
  <c r="CN27" s="1"/>
  <c r="CO27"/>
  <c r="CP27" s="1"/>
  <c r="CQ27"/>
  <c r="CR27" s="1"/>
  <c r="CS27"/>
  <c r="CT27" s="1"/>
  <c r="CU27"/>
  <c r="BI28"/>
  <c r="BJ28" s="1"/>
  <c r="BK28"/>
  <c r="BM28"/>
  <c r="BP28"/>
  <c r="BQ28"/>
  <c r="BR28"/>
  <c r="BS28"/>
  <c r="BT28"/>
  <c r="BW28"/>
  <c r="BX28" s="1"/>
  <c r="BY28"/>
  <c r="CA28"/>
  <c r="CD28"/>
  <c r="CE28"/>
  <c r="CF28"/>
  <c r="CG28"/>
  <c r="CH28"/>
  <c r="CI28"/>
  <c r="CJ28" s="1"/>
  <c r="CK28"/>
  <c r="CL28" s="1"/>
  <c r="CM28"/>
  <c r="CN28" s="1"/>
  <c r="CO28"/>
  <c r="CP28" s="1"/>
  <c r="CQ28"/>
  <c r="CR28" s="1"/>
  <c r="CS28"/>
  <c r="CT28" s="1"/>
  <c r="CU28"/>
  <c r="BI29"/>
  <c r="BJ29" s="1"/>
  <c r="BK29"/>
  <c r="BM29"/>
  <c r="BP29"/>
  <c r="BQ29"/>
  <c r="BR29"/>
  <c r="BS29"/>
  <c r="BT29"/>
  <c r="BW29"/>
  <c r="BX29" s="1"/>
  <c r="BY29"/>
  <c r="CA29"/>
  <c r="CD29"/>
  <c r="CE29"/>
  <c r="CF29"/>
  <c r="CG29"/>
  <c r="CH29"/>
  <c r="CI29"/>
  <c r="CJ29" s="1"/>
  <c r="CK29"/>
  <c r="CL29" s="1"/>
  <c r="CM29"/>
  <c r="CN29" s="1"/>
  <c r="CO29"/>
  <c r="CP29" s="1"/>
  <c r="CQ29"/>
  <c r="CR29" s="1"/>
  <c r="CS29"/>
  <c r="CT29" s="1"/>
  <c r="CU29"/>
  <c r="BI30"/>
  <c r="BJ30" s="1"/>
  <c r="BK30"/>
  <c r="BM30"/>
  <c r="BP30"/>
  <c r="BQ30"/>
  <c r="BR30"/>
  <c r="BS30"/>
  <c r="BT30"/>
  <c r="BW30"/>
  <c r="BX30" s="1"/>
  <c r="BY30"/>
  <c r="CA30"/>
  <c r="CD30"/>
  <c r="CE30"/>
  <c r="CF30"/>
  <c r="CG30"/>
  <c r="CH30"/>
  <c r="CI30"/>
  <c r="CJ30" s="1"/>
  <c r="CK30"/>
  <c r="CL30" s="1"/>
  <c r="CM30"/>
  <c r="CN30" s="1"/>
  <c r="CO30"/>
  <c r="CP30" s="1"/>
  <c r="CQ30"/>
  <c r="CR30" s="1"/>
  <c r="CS30"/>
  <c r="CT30" s="1"/>
  <c r="CU30"/>
  <c r="BI31"/>
  <c r="BJ31" s="1"/>
  <c r="BK31"/>
  <c r="BM31"/>
  <c r="BP31"/>
  <c r="BQ31"/>
  <c r="BR31"/>
  <c r="BS31"/>
  <c r="BT31"/>
  <c r="BW31"/>
  <c r="BX31" s="1"/>
  <c r="BY31"/>
  <c r="CA31"/>
  <c r="CD31"/>
  <c r="CE31"/>
  <c r="CF31"/>
  <c r="CG31"/>
  <c r="CH31"/>
  <c r="CI31"/>
  <c r="CJ31" s="1"/>
  <c r="CK31"/>
  <c r="CL31" s="1"/>
  <c r="CM31"/>
  <c r="CN31" s="1"/>
  <c r="CO31"/>
  <c r="CP31" s="1"/>
  <c r="CQ31"/>
  <c r="CR31" s="1"/>
  <c r="CS31"/>
  <c r="CT31" s="1"/>
  <c r="CU31"/>
  <c r="BI32"/>
  <c r="BJ32" s="1"/>
  <c r="BK32"/>
  <c r="BM32"/>
  <c r="BP32"/>
  <c r="BQ32"/>
  <c r="BR32"/>
  <c r="BS32"/>
  <c r="BT32"/>
  <c r="BW32"/>
  <c r="BX32" s="1"/>
  <c r="BY32"/>
  <c r="CA32"/>
  <c r="CD32"/>
  <c r="CE32"/>
  <c r="CF32"/>
  <c r="CG32"/>
  <c r="CH32"/>
  <c r="CI32"/>
  <c r="CJ32" s="1"/>
  <c r="CK32"/>
  <c r="CL32" s="1"/>
  <c r="CM32"/>
  <c r="CN32" s="1"/>
  <c r="CO32"/>
  <c r="CP32" s="1"/>
  <c r="CQ32"/>
  <c r="CR32" s="1"/>
  <c r="CS32"/>
  <c r="CT32" s="1"/>
  <c r="CU32"/>
  <c r="BI33"/>
  <c r="BJ33" s="1"/>
  <c r="BK33"/>
  <c r="BM33"/>
  <c r="BP33"/>
  <c r="BQ33"/>
  <c r="BR33"/>
  <c r="BS33"/>
  <c r="BT33"/>
  <c r="BW33"/>
  <c r="BX33" s="1"/>
  <c r="BY33"/>
  <c r="CA33"/>
  <c r="CD33"/>
  <c r="CE33"/>
  <c r="CF33"/>
  <c r="CG33"/>
  <c r="CH33"/>
  <c r="CI33"/>
  <c r="CJ33" s="1"/>
  <c r="CK33"/>
  <c r="CL33" s="1"/>
  <c r="CM33"/>
  <c r="CN33" s="1"/>
  <c r="CO33"/>
  <c r="CP33" s="1"/>
  <c r="CQ33"/>
  <c r="CR33" s="1"/>
  <c r="CS33"/>
  <c r="CT33" s="1"/>
  <c r="CU33"/>
  <c r="BI34"/>
  <c r="BJ34" s="1"/>
  <c r="BK34"/>
  <c r="BM34"/>
  <c r="BP34"/>
  <c r="BQ34"/>
  <c r="BR34"/>
  <c r="BS34"/>
  <c r="BT34"/>
  <c r="BW34"/>
  <c r="BX34" s="1"/>
  <c r="BY34"/>
  <c r="CA34"/>
  <c r="CD34"/>
  <c r="CE34"/>
  <c r="CF34"/>
  <c r="CG34"/>
  <c r="CH34"/>
  <c r="CI34"/>
  <c r="CJ34" s="1"/>
  <c r="CK34"/>
  <c r="CL34" s="1"/>
  <c r="CM34"/>
  <c r="CN34" s="1"/>
  <c r="CO34"/>
  <c r="CP34" s="1"/>
  <c r="CQ34"/>
  <c r="CR34" s="1"/>
  <c r="CS34"/>
  <c r="CT34" s="1"/>
  <c r="CU34"/>
  <c r="BI35"/>
  <c r="BJ35" s="1"/>
  <c r="BK35"/>
  <c r="BM35"/>
  <c r="BP35"/>
  <c r="BQ35"/>
  <c r="BR35"/>
  <c r="BS35"/>
  <c r="BT35"/>
  <c r="BW35"/>
  <c r="BX35" s="1"/>
  <c r="BY35"/>
  <c r="CA35"/>
  <c r="CD35"/>
  <c r="CE35"/>
  <c r="CF35"/>
  <c r="CG35"/>
  <c r="CH35"/>
  <c r="CI35"/>
  <c r="CJ35" s="1"/>
  <c r="CK35"/>
  <c r="CL35" s="1"/>
  <c r="CM35"/>
  <c r="CN35" s="1"/>
  <c r="CO35"/>
  <c r="CP35" s="1"/>
  <c r="CQ35"/>
  <c r="CR35" s="1"/>
  <c r="CS35"/>
  <c r="CT35" s="1"/>
  <c r="CU35"/>
  <c r="DH26"/>
  <c r="DJ32"/>
  <c r="DJ33"/>
  <c r="DJ34"/>
  <c r="DJ35"/>
  <c r="J20"/>
  <c r="K20" s="1"/>
  <c r="L20"/>
  <c r="N20"/>
  <c r="Q20"/>
  <c r="R20" s="1"/>
  <c r="S20"/>
  <c r="U20"/>
  <c r="X20"/>
  <c r="Y20" s="1"/>
  <c r="Z20"/>
  <c r="AB20"/>
  <c r="AE20"/>
  <c r="AF20" s="1"/>
  <c r="AG20"/>
  <c r="AI20"/>
  <c r="AL20"/>
  <c r="AM20" s="1"/>
  <c r="AP20"/>
  <c r="AQ20" s="1"/>
  <c r="AT20"/>
  <c r="AU20" s="1"/>
  <c r="J21"/>
  <c r="K21" s="1"/>
  <c r="L21"/>
  <c r="M21"/>
  <c r="N21"/>
  <c r="Q21"/>
  <c r="R21" s="1"/>
  <c r="S21"/>
  <c r="T21"/>
  <c r="U21"/>
  <c r="X21"/>
  <c r="Y21" s="1"/>
  <c r="Z21"/>
  <c r="AA21"/>
  <c r="AB21"/>
  <c r="AE21"/>
  <c r="AF21" s="1"/>
  <c r="AG21"/>
  <c r="AI21"/>
  <c r="AL21"/>
  <c r="AM21"/>
  <c r="AP21"/>
  <c r="AQ21"/>
  <c r="AT21"/>
  <c r="AU21"/>
  <c r="J22"/>
  <c r="K22" s="1"/>
  <c r="L22"/>
  <c r="N22"/>
  <c r="Q22"/>
  <c r="R22" s="1"/>
  <c r="S22"/>
  <c r="AL22" s="1"/>
  <c r="U22"/>
  <c r="X22"/>
  <c r="Y22" s="1"/>
  <c r="Z22"/>
  <c r="AB22"/>
  <c r="AE22"/>
  <c r="AF22" s="1"/>
  <c r="AG22"/>
  <c r="AI22"/>
  <c r="AN22"/>
  <c r="AO22" s="1"/>
  <c r="AP22"/>
  <c r="AQ22"/>
  <c r="J23"/>
  <c r="K23" s="1"/>
  <c r="L23"/>
  <c r="N23"/>
  <c r="Q23"/>
  <c r="R23" s="1"/>
  <c r="S23"/>
  <c r="AL23" s="1"/>
  <c r="U23"/>
  <c r="X23"/>
  <c r="Y23" s="1"/>
  <c r="Z23"/>
  <c r="AB23"/>
  <c r="AE23"/>
  <c r="AF23" s="1"/>
  <c r="AG23"/>
  <c r="AI23"/>
  <c r="AN23"/>
  <c r="AO23" s="1"/>
  <c r="AP23"/>
  <c r="AQ23"/>
  <c r="J24"/>
  <c r="K24" s="1"/>
  <c r="L24"/>
  <c r="N24"/>
  <c r="Q24"/>
  <c r="R24" s="1"/>
  <c r="S24"/>
  <c r="AL24" s="1"/>
  <c r="U24"/>
  <c r="X24"/>
  <c r="Y24" s="1"/>
  <c r="Z24"/>
  <c r="AB24"/>
  <c r="AE24"/>
  <c r="AF24" s="1"/>
  <c r="AG24"/>
  <c r="AI24"/>
  <c r="AN24"/>
  <c r="AO24" s="1"/>
  <c r="AP24"/>
  <c r="AQ24"/>
  <c r="J25"/>
  <c r="K25" s="1"/>
  <c r="L25"/>
  <c r="N25"/>
  <c r="Q25"/>
  <c r="R25" s="1"/>
  <c r="S25"/>
  <c r="AL25" s="1"/>
  <c r="U25"/>
  <c r="X25"/>
  <c r="Y25" s="1"/>
  <c r="Z25"/>
  <c r="AB25"/>
  <c r="AE25"/>
  <c r="AF25" s="1"/>
  <c r="AG25"/>
  <c r="AI25"/>
  <c r="AN25"/>
  <c r="AO25" s="1"/>
  <c r="AP25"/>
  <c r="AQ25"/>
  <c r="J26"/>
  <c r="K26"/>
  <c r="L26"/>
  <c r="M26"/>
  <c r="N26"/>
  <c r="Q26"/>
  <c r="R26" s="1"/>
  <c r="S26"/>
  <c r="AL26" s="1"/>
  <c r="U26"/>
  <c r="X26"/>
  <c r="Y26"/>
  <c r="Z26"/>
  <c r="AA26"/>
  <c r="AB26"/>
  <c r="AE26"/>
  <c r="AF26" s="1"/>
  <c r="AG26"/>
  <c r="AI26"/>
  <c r="AN26"/>
  <c r="AO26"/>
  <c r="AP26"/>
  <c r="AQ26"/>
  <c r="J27"/>
  <c r="K27" s="1"/>
  <c r="L27"/>
  <c r="N27"/>
  <c r="Q27"/>
  <c r="R27" s="1"/>
  <c r="S27"/>
  <c r="AL27" s="1"/>
  <c r="U27"/>
  <c r="X27"/>
  <c r="Y27" s="1"/>
  <c r="Z27"/>
  <c r="AB27"/>
  <c r="AE27"/>
  <c r="AF27" s="1"/>
  <c r="AG27"/>
  <c r="AI27"/>
  <c r="AN27"/>
  <c r="AO27" s="1"/>
  <c r="AP27"/>
  <c r="AQ27"/>
  <c r="J28"/>
  <c r="K28" s="1"/>
  <c r="L28"/>
  <c r="N28"/>
  <c r="Q28"/>
  <c r="R28" s="1"/>
  <c r="S28"/>
  <c r="AL28" s="1"/>
  <c r="U28"/>
  <c r="X28"/>
  <c r="Y28" s="1"/>
  <c r="Z28"/>
  <c r="AB28"/>
  <c r="AE28"/>
  <c r="AF28" s="1"/>
  <c r="AG28"/>
  <c r="AI28"/>
  <c r="AN28"/>
  <c r="AO28" s="1"/>
  <c r="AP28"/>
  <c r="AQ28"/>
  <c r="J29"/>
  <c r="K29" s="1"/>
  <c r="L29"/>
  <c r="N29"/>
  <c r="Q29"/>
  <c r="R29" s="1"/>
  <c r="S29"/>
  <c r="AL29" s="1"/>
  <c r="U29"/>
  <c r="X29"/>
  <c r="Y29" s="1"/>
  <c r="Z29"/>
  <c r="AB29"/>
  <c r="AE29"/>
  <c r="AF29" s="1"/>
  <c r="AG29"/>
  <c r="AI29"/>
  <c r="AN29"/>
  <c r="AO29" s="1"/>
  <c r="AP29"/>
  <c r="AQ29"/>
  <c r="J30"/>
  <c r="K30" s="1"/>
  <c r="L30"/>
  <c r="N30"/>
  <c r="Q30"/>
  <c r="R30" s="1"/>
  <c r="S30"/>
  <c r="AL30" s="1"/>
  <c r="U30"/>
  <c r="X30"/>
  <c r="Y30" s="1"/>
  <c r="Z30"/>
  <c r="AB30"/>
  <c r="AE30"/>
  <c r="AF30" s="1"/>
  <c r="AG30"/>
  <c r="AI30"/>
  <c r="AN30"/>
  <c r="AO30" s="1"/>
  <c r="AP30"/>
  <c r="AQ30"/>
  <c r="J31"/>
  <c r="K31" s="1"/>
  <c r="L31"/>
  <c r="N31"/>
  <c r="Q31"/>
  <c r="R31" s="1"/>
  <c r="S31"/>
  <c r="AL31" s="1"/>
  <c r="U31"/>
  <c r="X31"/>
  <c r="Y31" s="1"/>
  <c r="Z31"/>
  <c r="AB31"/>
  <c r="AE31"/>
  <c r="AF31" s="1"/>
  <c r="AG31"/>
  <c r="AI31"/>
  <c r="AN31"/>
  <c r="AO31" s="1"/>
  <c r="AP31"/>
  <c r="AQ31"/>
  <c r="J32"/>
  <c r="K32" s="1"/>
  <c r="L32"/>
  <c r="N32"/>
  <c r="Q32"/>
  <c r="R32" s="1"/>
  <c r="S32"/>
  <c r="AL32" s="1"/>
  <c r="U32"/>
  <c r="X32"/>
  <c r="Y32" s="1"/>
  <c r="Z32"/>
  <c r="AB32"/>
  <c r="AE32"/>
  <c r="AF32" s="1"/>
  <c r="AG32"/>
  <c r="AI32"/>
  <c r="AN32"/>
  <c r="AO32" s="1"/>
  <c r="AP32"/>
  <c r="AQ32"/>
  <c r="J33"/>
  <c r="K33" s="1"/>
  <c r="L33"/>
  <c r="N33"/>
  <c r="Q33"/>
  <c r="R33" s="1"/>
  <c r="S33"/>
  <c r="AL33" s="1"/>
  <c r="U33"/>
  <c r="X33"/>
  <c r="Y33" s="1"/>
  <c r="Z33"/>
  <c r="AB33"/>
  <c r="AE33"/>
  <c r="AF33" s="1"/>
  <c r="AG33"/>
  <c r="AI33"/>
  <c r="AN33"/>
  <c r="AO33" s="1"/>
  <c r="AP33"/>
  <c r="AQ33"/>
  <c r="J34"/>
  <c r="K34" s="1"/>
  <c r="L34"/>
  <c r="N34"/>
  <c r="Q34"/>
  <c r="R34" s="1"/>
  <c r="S34"/>
  <c r="AL34" s="1"/>
  <c r="U34"/>
  <c r="X34"/>
  <c r="Y34"/>
  <c r="Z34"/>
  <c r="AA34"/>
  <c r="AB34"/>
  <c r="AE34"/>
  <c r="AF34" s="1"/>
  <c r="AG34"/>
  <c r="AI34"/>
  <c r="AN34"/>
  <c r="AO34"/>
  <c r="AP34"/>
  <c r="AQ34"/>
  <c r="J35"/>
  <c r="K35" s="1"/>
  <c r="L35"/>
  <c r="N35"/>
  <c r="Q35"/>
  <c r="R35" s="1"/>
  <c r="S35"/>
  <c r="AL35" s="1"/>
  <c r="U35"/>
  <c r="X35"/>
  <c r="Y35"/>
  <c r="Z35"/>
  <c r="AA35"/>
  <c r="AB35"/>
  <c r="AE35"/>
  <c r="AF35" s="1"/>
  <c r="AG35"/>
  <c r="AI35"/>
  <c r="AN35"/>
  <c r="AO35"/>
  <c r="AP35"/>
  <c r="AQ35"/>
  <c r="J8" i="4"/>
  <c r="P23"/>
  <c r="DJ23" i="3"/>
  <c r="CH19"/>
  <c r="CA19"/>
  <c r="BT19"/>
  <c r="M22" l="1"/>
  <c r="AA33"/>
  <c r="AA32"/>
  <c r="AA31"/>
  <c r="AA30"/>
  <c r="AA29"/>
  <c r="AA28"/>
  <c r="AA27"/>
  <c r="AA25"/>
  <c r="AA24"/>
  <c r="AA23"/>
  <c r="AA22"/>
  <c r="AN21"/>
  <c r="AO21" s="1"/>
  <c r="AN20"/>
  <c r="AO20" s="1"/>
  <c r="AJ21"/>
  <c r="AJ20"/>
  <c r="AK20" s="1"/>
  <c r="T20"/>
  <c r="M35"/>
  <c r="M34"/>
  <c r="M33"/>
  <c r="M32"/>
  <c r="M31"/>
  <c r="M30"/>
  <c r="M29"/>
  <c r="M28"/>
  <c r="M27"/>
  <c r="M25"/>
  <c r="M24"/>
  <c r="M23"/>
  <c r="AR21"/>
  <c r="AR20"/>
  <c r="AH20"/>
  <c r="CX34"/>
  <c r="DK34" s="1"/>
  <c r="CW34"/>
  <c r="CX32"/>
  <c r="DK32" s="1"/>
  <c r="CW32"/>
  <c r="CX30"/>
  <c r="CW30"/>
  <c r="CX28"/>
  <c r="CW28"/>
  <c r="CX26"/>
  <c r="CW26"/>
  <c r="CX24"/>
  <c r="CW24"/>
  <c r="CX22"/>
  <c r="CW22"/>
  <c r="CX20"/>
  <c r="CW20"/>
  <c r="CX35"/>
  <c r="DK35" s="1"/>
  <c r="CW35"/>
  <c r="CX33"/>
  <c r="DK33" s="1"/>
  <c r="CW33"/>
  <c r="CX31"/>
  <c r="CW31"/>
  <c r="CX29"/>
  <c r="CW29"/>
  <c r="CX27"/>
  <c r="CW27"/>
  <c r="CX25"/>
  <c r="CW25"/>
  <c r="CX23"/>
  <c r="CW23"/>
  <c r="CX21"/>
  <c r="CW21"/>
  <c r="CZ35"/>
  <c r="CV35"/>
  <c r="CY35" s="1"/>
  <c r="BZ35"/>
  <c r="BL35"/>
  <c r="CZ34"/>
  <c r="CV34"/>
  <c r="CY34" s="1"/>
  <c r="BZ34"/>
  <c r="BL34"/>
  <c r="CZ33"/>
  <c r="CV33"/>
  <c r="CY33" s="1"/>
  <c r="BZ33"/>
  <c r="BL33"/>
  <c r="CZ32"/>
  <c r="CV32"/>
  <c r="CY32" s="1"/>
  <c r="BZ32"/>
  <c r="BL32"/>
  <c r="CZ31"/>
  <c r="CV31"/>
  <c r="CY31" s="1"/>
  <c r="BZ31"/>
  <c r="BL31"/>
  <c r="CZ30"/>
  <c r="CV30"/>
  <c r="CY30" s="1"/>
  <c r="BZ30"/>
  <c r="BL30"/>
  <c r="CZ29"/>
  <c r="CV29"/>
  <c r="CY29" s="1"/>
  <c r="BZ29"/>
  <c r="BL29"/>
  <c r="CZ28"/>
  <c r="CV28"/>
  <c r="CY28" s="1"/>
  <c r="BZ28"/>
  <c r="BL28"/>
  <c r="CZ27"/>
  <c r="CV27"/>
  <c r="CY27" s="1"/>
  <c r="BZ27"/>
  <c r="BL27"/>
  <c r="CZ26"/>
  <c r="CV26"/>
  <c r="CY26" s="1"/>
  <c r="BZ26"/>
  <c r="BL26"/>
  <c r="CZ25"/>
  <c r="CV25"/>
  <c r="CY25" s="1"/>
  <c r="BZ25"/>
  <c r="BL25"/>
  <c r="CZ24"/>
  <c r="CV24"/>
  <c r="CY24" s="1"/>
  <c r="BZ24"/>
  <c r="BL24"/>
  <c r="CZ23"/>
  <c r="CV23"/>
  <c r="CY23" s="1"/>
  <c r="BZ23"/>
  <c r="BL23"/>
  <c r="CZ22"/>
  <c r="CV22"/>
  <c r="CY22" s="1"/>
  <c r="BZ22"/>
  <c r="BL22"/>
  <c r="CZ21"/>
  <c r="CV21"/>
  <c r="CY21" s="1"/>
  <c r="BZ21"/>
  <c r="BL21"/>
  <c r="CZ20"/>
  <c r="CV20"/>
  <c r="CY20" s="1"/>
  <c r="BZ20"/>
  <c r="BL20"/>
  <c r="DJ27"/>
  <c r="AK21"/>
  <c r="AM35"/>
  <c r="AT35"/>
  <c r="AU35" s="1"/>
  <c r="AM34"/>
  <c r="AT34"/>
  <c r="AU34" s="1"/>
  <c r="AM33"/>
  <c r="AT33"/>
  <c r="AU33" s="1"/>
  <c r="AM32"/>
  <c r="AT32"/>
  <c r="AU32" s="1"/>
  <c r="AM31"/>
  <c r="AT31"/>
  <c r="AU31" s="1"/>
  <c r="AM30"/>
  <c r="AT30"/>
  <c r="AU30" s="1"/>
  <c r="AM29"/>
  <c r="AT29"/>
  <c r="AU29" s="1"/>
  <c r="AM28"/>
  <c r="AT28"/>
  <c r="AU28" s="1"/>
  <c r="AM27"/>
  <c r="AT27"/>
  <c r="AU27" s="1"/>
  <c r="AM26"/>
  <c r="AT26"/>
  <c r="AU26" s="1"/>
  <c r="AM25"/>
  <c r="AT25"/>
  <c r="AU25" s="1"/>
  <c r="AM24"/>
  <c r="AT24"/>
  <c r="AU24" s="1"/>
  <c r="AM23"/>
  <c r="AT23"/>
  <c r="AU23" s="1"/>
  <c r="AM22"/>
  <c r="AT22"/>
  <c r="AU22" s="1"/>
  <c r="AR35"/>
  <c r="AS35" s="1"/>
  <c r="AJ35"/>
  <c r="AH35"/>
  <c r="T35"/>
  <c r="AR34"/>
  <c r="AS34" s="1"/>
  <c r="AJ34"/>
  <c r="AH34"/>
  <c r="T34"/>
  <c r="AR33"/>
  <c r="AS33" s="1"/>
  <c r="AJ33"/>
  <c r="AH33"/>
  <c r="T33"/>
  <c r="AR32"/>
  <c r="AS32" s="1"/>
  <c r="AJ32"/>
  <c r="AH32"/>
  <c r="T32"/>
  <c r="AR31"/>
  <c r="AS31" s="1"/>
  <c r="AJ31"/>
  <c r="AV31" s="1"/>
  <c r="AH31"/>
  <c r="T31"/>
  <c r="AR30"/>
  <c r="AS30" s="1"/>
  <c r="AJ30"/>
  <c r="AH30"/>
  <c r="T30"/>
  <c r="AR29"/>
  <c r="AS29" s="1"/>
  <c r="AJ29"/>
  <c r="AH29"/>
  <c r="T29"/>
  <c r="AR28"/>
  <c r="AS28" s="1"/>
  <c r="AJ28"/>
  <c r="AH28"/>
  <c r="T28"/>
  <c r="AR27"/>
  <c r="AS27" s="1"/>
  <c r="AJ27"/>
  <c r="AH27"/>
  <c r="T27"/>
  <c r="AR26"/>
  <c r="AS26" s="1"/>
  <c r="AJ26"/>
  <c r="AH26"/>
  <c r="T26"/>
  <c r="AR25"/>
  <c r="AS25" s="1"/>
  <c r="AJ25"/>
  <c r="AV25" s="1"/>
  <c r="AH25"/>
  <c r="T25"/>
  <c r="AR24"/>
  <c r="AS24" s="1"/>
  <c r="AJ24"/>
  <c r="AH24"/>
  <c r="T24"/>
  <c r="AR23"/>
  <c r="AS23" s="1"/>
  <c r="AJ23"/>
  <c r="AH23"/>
  <c r="T23"/>
  <c r="AR22"/>
  <c r="AS22" s="1"/>
  <c r="AJ22"/>
  <c r="AH22"/>
  <c r="T22"/>
  <c r="AH21"/>
  <c r="AA20"/>
  <c r="M20"/>
  <c r="DK27"/>
  <c r="DK23"/>
  <c r="J19"/>
  <c r="AI19"/>
  <c r="AB19"/>
  <c r="U19"/>
  <c r="N19"/>
  <c r="BA31" l="1"/>
  <c r="AY31"/>
  <c r="BA25"/>
  <c r="AS21"/>
  <c r="AS20"/>
  <c r="DI20" s="1"/>
  <c r="AK22"/>
  <c r="DH22"/>
  <c r="AK23"/>
  <c r="DH23"/>
  <c r="AK24"/>
  <c r="DH24"/>
  <c r="AK25"/>
  <c r="AX25" s="1"/>
  <c r="AY25" s="1"/>
  <c r="DH25"/>
  <c r="AK26"/>
  <c r="AK27"/>
  <c r="DH27"/>
  <c r="AK28"/>
  <c r="DH28"/>
  <c r="AK29"/>
  <c r="DH29"/>
  <c r="AK30"/>
  <c r="DH30"/>
  <c r="AK31"/>
  <c r="AX31" s="1"/>
  <c r="DH31"/>
  <c r="AK32"/>
  <c r="DH32"/>
  <c r="AK33"/>
  <c r="DH33"/>
  <c r="AK34"/>
  <c r="DH34"/>
  <c r="AK35"/>
  <c r="DH35"/>
  <c r="BI19"/>
  <c r="D9" i="4"/>
  <c r="F8"/>
  <c r="B8"/>
  <c r="N8"/>
  <c r="DH21" i="3" l="1"/>
  <c r="DI21"/>
  <c r="DH20"/>
  <c r="DI35"/>
  <c r="DL35" s="1"/>
  <c r="DI34"/>
  <c r="DL34" s="1"/>
  <c r="DI33"/>
  <c r="DL33" s="1"/>
  <c r="DI32"/>
  <c r="DL32" s="1"/>
  <c r="DI31"/>
  <c r="DI30"/>
  <c r="DI29"/>
  <c r="DI28"/>
  <c r="DI27"/>
  <c r="DL27" s="1"/>
  <c r="DI26"/>
  <c r="DI25"/>
  <c r="DI24"/>
  <c r="DI23"/>
  <c r="DL23" s="1"/>
  <c r="DI22"/>
  <c r="K22" i="4"/>
  <c r="K21"/>
  <c r="K20"/>
  <c r="CF19" i="3"/>
  <c r="CS19" s="1"/>
  <c r="CT19" s="1"/>
  <c r="CD19"/>
  <c r="CE19" s="1"/>
  <c r="BY19"/>
  <c r="BW19"/>
  <c r="BX19" s="1"/>
  <c r="BR19"/>
  <c r="CO19" s="1"/>
  <c r="CP19" s="1"/>
  <c r="BP19"/>
  <c r="BQ19" s="1"/>
  <c r="K15" i="4"/>
  <c r="K16"/>
  <c r="K17"/>
  <c r="K18"/>
  <c r="AE19" i="3"/>
  <c r="AF19" s="1"/>
  <c r="BK19"/>
  <c r="BM19" s="1"/>
  <c r="BJ19"/>
  <c r="AG19"/>
  <c r="Z19"/>
  <c r="AP19" s="1"/>
  <c r="AQ19" s="1"/>
  <c r="X19"/>
  <c r="Y19" s="1"/>
  <c r="S19"/>
  <c r="Q19"/>
  <c r="R19" s="1"/>
  <c r="L19"/>
  <c r="AL19" s="1"/>
  <c r="AM19" s="1"/>
  <c r="K19"/>
  <c r="DN35" l="1"/>
  <c r="DM35"/>
  <c r="DM34"/>
  <c r="DN34"/>
  <c r="DN33"/>
  <c r="DM33"/>
  <c r="DM32"/>
  <c r="DN32"/>
  <c r="DN27"/>
  <c r="DM27"/>
  <c r="DN23"/>
  <c r="DM23"/>
  <c r="N20" i="4"/>
  <c r="N17"/>
  <c r="N22"/>
  <c r="AH19" i="3"/>
  <c r="I20" i="4"/>
  <c r="AT19" i="3"/>
  <c r="AU19" s="1"/>
  <c r="N19" i="4"/>
  <c r="K19"/>
  <c r="CK19" i="3"/>
  <c r="CL19" s="1"/>
  <c r="I17" i="4"/>
  <c r="J17"/>
  <c r="I18"/>
  <c r="J18"/>
  <c r="I15"/>
  <c r="J15"/>
  <c r="AJ19" i="3"/>
  <c r="M19"/>
  <c r="T19"/>
  <c r="AA19"/>
  <c r="BL19"/>
  <c r="AN19"/>
  <c r="AO19" s="1"/>
  <c r="AR19"/>
  <c r="AS19" s="1"/>
  <c r="BZ19"/>
  <c r="CG19"/>
  <c r="CQ19"/>
  <c r="CR19" s="1"/>
  <c r="I16" i="4"/>
  <c r="J16"/>
  <c r="I19"/>
  <c r="I21"/>
  <c r="J21"/>
  <c r="I22"/>
  <c r="J22"/>
  <c r="CI19" i="3"/>
  <c r="J20" i="4"/>
  <c r="BS19" i="3"/>
  <c r="CM19"/>
  <c r="AV19" l="1"/>
  <c r="AK19"/>
  <c r="L15" i="4"/>
  <c r="DJ29" i="3"/>
  <c r="CJ19"/>
  <c r="CU19"/>
  <c r="DJ31"/>
  <c r="DJ30"/>
  <c r="DJ28"/>
  <c r="DJ26"/>
  <c r="DJ25"/>
  <c r="DJ24"/>
  <c r="DJ22"/>
  <c r="DJ21"/>
  <c r="DJ20"/>
  <c r="N15" i="4"/>
  <c r="J19"/>
  <c r="CV19" i="3"/>
  <c r="CY19" s="1"/>
  <c r="AW19"/>
  <c r="AZ19" s="1"/>
  <c r="L22" i="4"/>
  <c r="M22"/>
  <c r="M15"/>
  <c r="L18"/>
  <c r="M18"/>
  <c r="L17"/>
  <c r="M17"/>
  <c r="L19"/>
  <c r="M19"/>
  <c r="AX19" i="3"/>
  <c r="L20" i="4"/>
  <c r="CN19" i="3"/>
  <c r="CW19" s="1"/>
  <c r="DJ19"/>
  <c r="DK21" l="1"/>
  <c r="DL21" s="1"/>
  <c r="DK20"/>
  <c r="DL20" s="1"/>
  <c r="DK24"/>
  <c r="DL24" s="1"/>
  <c r="DK25"/>
  <c r="DL25" s="1"/>
  <c r="DK26"/>
  <c r="DL26" s="1"/>
  <c r="DK30"/>
  <c r="DL30" s="1"/>
  <c r="DK29"/>
  <c r="DL29" s="1"/>
  <c r="DK31"/>
  <c r="DL31" s="1"/>
  <c r="DK28"/>
  <c r="DL28" s="1"/>
  <c r="DK22"/>
  <c r="DL22" s="1"/>
  <c r="Q19" i="4"/>
  <c r="N18"/>
  <c r="O19"/>
  <c r="O15"/>
  <c r="DH19" i="3"/>
  <c r="BA19"/>
  <c r="AY19"/>
  <c r="DI19" s="1"/>
  <c r="M20" i="4"/>
  <c r="CX19" i="3"/>
  <c r="DK19" s="1"/>
  <c r="DL19" s="1"/>
  <c r="CZ19"/>
  <c r="DM22" l="1"/>
  <c r="DN22"/>
  <c r="DN31"/>
  <c r="DM31"/>
  <c r="DM20"/>
  <c r="DN20"/>
  <c r="DN21"/>
  <c r="DM21"/>
  <c r="DM28"/>
  <c r="DN28"/>
  <c r="DN29"/>
  <c r="DM29"/>
  <c r="DM30"/>
  <c r="DN30"/>
  <c r="DM26"/>
  <c r="DN26"/>
  <c r="DN25"/>
  <c r="DM25"/>
  <c r="DM24"/>
  <c r="DN24"/>
  <c r="Q15" i="4"/>
  <c r="DN19" i="3"/>
  <c r="DM19"/>
  <c r="P15" i="4"/>
  <c r="P19"/>
  <c r="E23" l="1"/>
  <c r="C24" s="1"/>
</calcChain>
</file>

<file path=xl/sharedStrings.xml><?xml version="1.0" encoding="utf-8"?>
<sst xmlns="http://schemas.openxmlformats.org/spreadsheetml/2006/main" count="791" uniqueCount="295">
  <si>
    <t>UEMI</t>
  </si>
  <si>
    <t>N°</t>
  </si>
  <si>
    <t>Matri,</t>
  </si>
  <si>
    <t>Nom</t>
  </si>
  <si>
    <t>Prénom</t>
  </si>
  <si>
    <t>Moy</t>
  </si>
  <si>
    <t xml:space="preserve">Moy </t>
  </si>
  <si>
    <t>Semestre I</t>
  </si>
  <si>
    <t>UEFI</t>
  </si>
  <si>
    <t>UEDI</t>
  </si>
  <si>
    <t>F,E x3</t>
  </si>
  <si>
    <t>E,C,G x2</t>
  </si>
  <si>
    <t>Semestre 2</t>
  </si>
  <si>
    <t>RELEVE DE NOTES</t>
  </si>
  <si>
    <t>Fonctionnement des écosystemes</t>
  </si>
  <si>
    <t>Echanges e cycles globaux</t>
  </si>
  <si>
    <t>Biologie évolutive et biogéographie</t>
  </si>
  <si>
    <t xml:space="preserve">Biologie de la conservation et restauration </t>
  </si>
  <si>
    <t xml:space="preserve">Analyse systematique et modélisation </t>
  </si>
  <si>
    <t xml:space="preserve">Méthode d'analyse </t>
  </si>
  <si>
    <t>Biodiversité et developpement durable</t>
  </si>
  <si>
    <t xml:space="preserve">Pollutions et impacts 
</t>
  </si>
  <si>
    <t>B,E,B x3</t>
  </si>
  <si>
    <t>P,I x2</t>
  </si>
  <si>
    <t>B,C ,R x3</t>
  </si>
  <si>
    <t>A,S,M, x2</t>
  </si>
  <si>
    <t>M,Ax2</t>
  </si>
  <si>
    <t>B,D,D, x3</t>
  </si>
  <si>
    <t xml:space="preserve">Date </t>
  </si>
  <si>
    <t>Lieu</t>
  </si>
  <si>
    <t>Wil</t>
  </si>
  <si>
    <t>Kahina</t>
  </si>
  <si>
    <t>Observation</t>
  </si>
  <si>
    <t xml:space="preserve">Credits </t>
  </si>
  <si>
    <t>validés</t>
  </si>
  <si>
    <t>06503707CSN</t>
  </si>
  <si>
    <t>AIT MOUHOUB</t>
  </si>
  <si>
    <t>Zahra</t>
  </si>
  <si>
    <t>09SN0733</t>
  </si>
  <si>
    <t>BAZIZ</t>
  </si>
  <si>
    <t>Yasmina</t>
  </si>
  <si>
    <t>06SN082</t>
  </si>
  <si>
    <t>BENSALEM</t>
  </si>
  <si>
    <t>Idir</t>
  </si>
  <si>
    <t>05SN308</t>
  </si>
  <si>
    <t>CHENNI</t>
  </si>
  <si>
    <t>09SN0864</t>
  </si>
  <si>
    <t>CHITER</t>
  </si>
  <si>
    <t>Karim</t>
  </si>
  <si>
    <t>09SN0600</t>
  </si>
  <si>
    <t>DJEDDI</t>
  </si>
  <si>
    <t>Khalissa</t>
  </si>
  <si>
    <t>09SN11T01</t>
  </si>
  <si>
    <t>HASSANI</t>
  </si>
  <si>
    <t>Lidia</t>
  </si>
  <si>
    <t>09SN0866</t>
  </si>
  <si>
    <t>MAGHLOUCHE</t>
  </si>
  <si>
    <t>09SN0712</t>
  </si>
  <si>
    <t>MERSEL</t>
  </si>
  <si>
    <t>Hanane</t>
  </si>
  <si>
    <t>08SN218</t>
  </si>
  <si>
    <t>MOUSSAOUI</t>
  </si>
  <si>
    <t>Mustapha</t>
  </si>
  <si>
    <t>09SN0091</t>
  </si>
  <si>
    <t>Wahiba</t>
  </si>
  <si>
    <t>08SN137</t>
  </si>
  <si>
    <t>NANECHE</t>
  </si>
  <si>
    <t>Zahira</t>
  </si>
  <si>
    <t>09SN0081</t>
  </si>
  <si>
    <t>OUAKKOUCHE</t>
  </si>
  <si>
    <t>Yasmine</t>
  </si>
  <si>
    <t>09SN0936</t>
  </si>
  <si>
    <t>OUARMIM</t>
  </si>
  <si>
    <t>09SN0118</t>
  </si>
  <si>
    <t>SADAOUI</t>
  </si>
  <si>
    <t>Lilia</t>
  </si>
  <si>
    <t>09SN0183</t>
  </si>
  <si>
    <t>SADELLI</t>
  </si>
  <si>
    <t>09SN0740</t>
  </si>
  <si>
    <t>SAIDI</t>
  </si>
  <si>
    <t>Amine</t>
  </si>
  <si>
    <t>09SN0860</t>
  </si>
  <si>
    <t>TEBACHE</t>
  </si>
  <si>
    <t>Souad</t>
  </si>
  <si>
    <t>09SN0550</t>
  </si>
  <si>
    <t>TEBBACHE</t>
  </si>
  <si>
    <t>Anissa</t>
  </si>
  <si>
    <t>075202</t>
  </si>
  <si>
    <t>TOUCHANE</t>
  </si>
  <si>
    <t>Leila</t>
  </si>
  <si>
    <t>06/09/1984</t>
  </si>
  <si>
    <t>Barbacha</t>
  </si>
  <si>
    <t>02/06/1988</t>
  </si>
  <si>
    <t>Béjaia</t>
  </si>
  <si>
    <t>27/08/1984</t>
  </si>
  <si>
    <t>Bejaia</t>
  </si>
  <si>
    <t>23/01/1983</t>
  </si>
  <si>
    <t>Amalou</t>
  </si>
  <si>
    <t>19/10/1989</t>
  </si>
  <si>
    <t>Sidi aich</t>
  </si>
  <si>
    <t>24/09/1989</t>
  </si>
  <si>
    <t>Sétif</t>
  </si>
  <si>
    <t>02/08/1986</t>
  </si>
  <si>
    <t>Darguina</t>
  </si>
  <si>
    <t>13/09/1990</t>
  </si>
  <si>
    <t>29/11/1988</t>
  </si>
  <si>
    <t>Aokas</t>
  </si>
  <si>
    <t>23/07/1987</t>
  </si>
  <si>
    <t>Makouda</t>
  </si>
  <si>
    <t>20/02/1988</t>
  </si>
  <si>
    <t>25/03/1986</t>
  </si>
  <si>
    <t>Ait djemaa</t>
  </si>
  <si>
    <t>20/01/1990</t>
  </si>
  <si>
    <t>25/05/1988</t>
  </si>
  <si>
    <t>11/04/1989</t>
  </si>
  <si>
    <t>Timzrit</t>
  </si>
  <si>
    <t>15/02/1987</t>
  </si>
  <si>
    <t>17/11/1990</t>
  </si>
  <si>
    <t>12/07/1988</t>
  </si>
  <si>
    <t>11/06/1986</t>
  </si>
  <si>
    <t>07/09/1984</t>
  </si>
  <si>
    <t>Bousselam</t>
  </si>
  <si>
    <t>Setif</t>
  </si>
  <si>
    <t>Tizi Ouzou</t>
  </si>
  <si>
    <t xml:space="preserve">Crédits: 13- Coef:5 </t>
  </si>
  <si>
    <t xml:space="preserve">Crédits: 09- Coef:3 </t>
  </si>
  <si>
    <t xml:space="preserve">Crédits: 08- Coef:2 </t>
  </si>
  <si>
    <t xml:space="preserve">Crédits: 12- Coef:4 </t>
  </si>
  <si>
    <t>Capitalisés</t>
  </si>
  <si>
    <t>Cpitalisés</t>
  </si>
  <si>
    <t>semestre non validé</t>
  </si>
  <si>
    <t>semestre validé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</si>
  <si>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</si>
  <si>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</si>
  <si>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</si>
  <si>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</si>
  <si>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</si>
  <si>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</si>
  <si>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</si>
  <si>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</si>
  <si>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</si>
  <si>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</si>
  <si>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</si>
  <si>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Matiere</t>
  </si>
  <si>
    <t>U.E</t>
  </si>
  <si>
    <t>Semestre</t>
  </si>
  <si>
    <t>Note</t>
  </si>
  <si>
    <t>Crédits</t>
  </si>
  <si>
    <t>Session</t>
  </si>
  <si>
    <t>UE FI</t>
  </si>
  <si>
    <t>UE MI</t>
  </si>
  <si>
    <t>UE DI</t>
  </si>
  <si>
    <t>UE FII</t>
  </si>
  <si>
    <t>UE MII</t>
  </si>
  <si>
    <t>UE DII</t>
  </si>
  <si>
    <t xml:space="preserve">Décision : </t>
  </si>
  <si>
    <t>Le chef de département</t>
  </si>
  <si>
    <t>Unité d'Etude FondamentaleI</t>
  </si>
  <si>
    <t>Unité d'Etude MethodologiqueI</t>
  </si>
  <si>
    <t>Unité d'Etude Découverte I</t>
  </si>
  <si>
    <t>Unité d'Etude FondamentaleII</t>
  </si>
  <si>
    <t>Unité d'Etude Méthodologie II</t>
  </si>
  <si>
    <t>Unité d'Etude Découverte II</t>
  </si>
  <si>
    <t>Moyenne UE</t>
  </si>
  <si>
    <t>Credits validés</t>
  </si>
  <si>
    <t>Résultats</t>
  </si>
  <si>
    <t>Moy Semestre I</t>
  </si>
  <si>
    <t>Credits capitalisés</t>
  </si>
  <si>
    <t>Credits Cpitalisés</t>
  </si>
  <si>
    <t xml:space="preserve">Total des Crédits </t>
  </si>
  <si>
    <t>session</t>
  </si>
  <si>
    <t>EMD</t>
  </si>
  <si>
    <t>RAT.</t>
  </si>
  <si>
    <t>NOTE</t>
  </si>
  <si>
    <t>Crédit</t>
  </si>
  <si>
    <t>N. Rat.</t>
  </si>
  <si>
    <t>Grade</t>
  </si>
  <si>
    <t>crédits</t>
  </si>
  <si>
    <t>Nbr.Rat,</t>
  </si>
  <si>
    <t>Crédits validés</t>
  </si>
  <si>
    <t>à :</t>
  </si>
  <si>
    <t>B,C,R x3</t>
  </si>
  <si>
    <t>A,S,M x2</t>
  </si>
  <si>
    <t>M,A x2</t>
  </si>
  <si>
    <t>B,D,D x3</t>
  </si>
  <si>
    <t>Résultats  UE</t>
  </si>
  <si>
    <t>Résultats  du semestre</t>
  </si>
  <si>
    <t>Résultats Année</t>
  </si>
  <si>
    <t>Moyenne Semestre1</t>
  </si>
  <si>
    <t>Crédits S1</t>
  </si>
  <si>
    <t>Moyenne Semestre2</t>
  </si>
  <si>
    <t>Crédits S2</t>
  </si>
  <si>
    <t>UEFII</t>
  </si>
  <si>
    <t>UEMII</t>
  </si>
  <si>
    <t>UEDII</t>
  </si>
  <si>
    <t>UEFI2</t>
  </si>
  <si>
    <t>UEMI2</t>
  </si>
  <si>
    <t>UEDI2</t>
  </si>
  <si>
    <t>Décision Annuel</t>
  </si>
  <si>
    <t xml:space="preserve">Décision </t>
  </si>
  <si>
    <t>Moy     Semestre 2</t>
  </si>
  <si>
    <t>Semestre II</t>
  </si>
  <si>
    <t xml:space="preserve">REPUBLIQUE ALGERIENNE   </t>
  </si>
  <si>
    <t>DEMOCRATIQUE ET POPULAIRE</t>
  </si>
  <si>
    <t>ET DE LA RECHERCHE SCIENTIFIQUE</t>
  </si>
  <si>
    <t>Domaine  :</t>
  </si>
  <si>
    <t>Sciences de la Nature et de la Vie</t>
  </si>
  <si>
    <t xml:space="preserve">Session </t>
  </si>
  <si>
    <t>N</t>
  </si>
  <si>
    <t>Fait à Béjaia le :</t>
  </si>
  <si>
    <t xml:space="preserve">MINISTERE  DE L'ENSEIGNEMENT SUPERIEURE </t>
  </si>
  <si>
    <r>
      <t>Etablissement :</t>
    </r>
    <r>
      <rPr>
        <b/>
        <sz val="18"/>
        <color indexed="8"/>
        <rFont val="Times New Roman"/>
        <family val="1"/>
      </rPr>
      <t xml:space="preserve"> Université Abderrahmane Mira de Béjaia</t>
    </r>
  </si>
  <si>
    <r>
      <t>Département :</t>
    </r>
    <r>
      <rPr>
        <b/>
        <sz val="18"/>
        <color indexed="8"/>
        <rFont val="Times New Roman"/>
        <family val="1"/>
      </rPr>
      <t xml:space="preserve"> Sciences Biologiques de l'Environnement</t>
    </r>
  </si>
  <si>
    <r>
      <t xml:space="preserve">ANNEE UNIVERSITAIRE : </t>
    </r>
    <r>
      <rPr>
        <b/>
        <sz val="18"/>
        <color indexed="8"/>
        <rFont val="Times New Roman"/>
        <family val="1"/>
      </rPr>
      <t>2012-2013</t>
    </r>
  </si>
  <si>
    <r>
      <rPr>
        <sz val="18"/>
        <color indexed="8"/>
        <rFont val="Times New Roman"/>
        <family val="1"/>
      </rPr>
      <t>Nom:</t>
    </r>
    <r>
      <rPr>
        <b/>
        <sz val="18"/>
        <color indexed="8"/>
        <rFont val="Times New Roman"/>
        <family val="1"/>
      </rPr>
      <t xml:space="preserve"> </t>
    </r>
  </si>
  <si>
    <r>
      <t>Date de naissance :</t>
    </r>
    <r>
      <rPr>
        <b/>
        <sz val="18"/>
        <color indexed="8"/>
        <rFont val="Times New Roman"/>
        <family val="1"/>
      </rPr>
      <t xml:space="preserve">                             </t>
    </r>
    <r>
      <rPr>
        <sz val="18"/>
        <color indexed="8"/>
        <rFont val="Times New Roman"/>
        <family val="1"/>
      </rPr>
      <t xml:space="preserve"> </t>
    </r>
  </si>
  <si>
    <r>
      <t xml:space="preserve">Niveau d'étude  : </t>
    </r>
    <r>
      <rPr>
        <b/>
        <sz val="18"/>
        <color indexed="8"/>
        <rFont val="Times New Roman"/>
        <family val="1"/>
      </rPr>
      <t>Première Année Master</t>
    </r>
  </si>
  <si>
    <r>
      <t xml:space="preserve">Spécialité : </t>
    </r>
    <r>
      <rPr>
        <b/>
        <sz val="18"/>
        <color indexed="8"/>
        <rFont val="Times New Roman"/>
        <family val="1"/>
      </rPr>
      <t xml:space="preserve">Sciences Naturelles de l'Environnement </t>
    </r>
  </si>
  <si>
    <r>
      <t xml:space="preserve">Faculté : </t>
    </r>
    <r>
      <rPr>
        <b/>
        <sz val="18"/>
        <color indexed="8"/>
        <rFont val="Times New Roman"/>
        <family val="1"/>
      </rPr>
      <t>Sciences de la Nature et de la Vie</t>
    </r>
  </si>
  <si>
    <r>
      <t xml:space="preserve">Filière : </t>
    </r>
    <r>
      <rPr>
        <b/>
        <sz val="18"/>
        <color indexed="8"/>
        <rFont val="Times New Roman"/>
        <family val="1"/>
      </rPr>
      <t>Sciences de l'Environnement</t>
    </r>
  </si>
  <si>
    <r>
      <t xml:space="preserve">Diplôme préparé : </t>
    </r>
    <r>
      <rPr>
        <b/>
        <sz val="18"/>
        <color indexed="8"/>
        <rFont val="Times New Roman"/>
        <family val="1"/>
      </rPr>
      <t xml:space="preserve">Master Académique </t>
    </r>
  </si>
  <si>
    <t xml:space="preserve">Total des crédits cumulés pour l'année ( S1 + S2) : </t>
  </si>
  <si>
    <t>AISSOU</t>
  </si>
  <si>
    <t>AZEGAGH</t>
  </si>
  <si>
    <t>Hakima</t>
  </si>
  <si>
    <t>BENABDELHAK</t>
  </si>
  <si>
    <t>Amira chahrazad</t>
  </si>
  <si>
    <t>BENALI</t>
  </si>
  <si>
    <t>Lylia</t>
  </si>
  <si>
    <t>BENSAID</t>
  </si>
  <si>
    <t>Djamel</t>
  </si>
  <si>
    <t>BOUABDALLAH</t>
  </si>
  <si>
    <t>Sara</t>
  </si>
  <si>
    <t>BOUBEKRI</t>
  </si>
  <si>
    <t>M'barka</t>
  </si>
  <si>
    <t>BOURAI</t>
  </si>
  <si>
    <t>Ahmed</t>
  </si>
  <si>
    <t>CHAABNA</t>
  </si>
  <si>
    <t>Kamir</t>
  </si>
  <si>
    <t>KEBBI</t>
  </si>
  <si>
    <t>Rosa</t>
  </si>
  <si>
    <t>MAZI</t>
  </si>
  <si>
    <t>Amazigh</t>
  </si>
  <si>
    <t>MESBAH</t>
  </si>
  <si>
    <t>Lydia</t>
  </si>
  <si>
    <t>MEZEMATE</t>
  </si>
  <si>
    <t>Siham</t>
  </si>
  <si>
    <t>OUALI</t>
  </si>
  <si>
    <t>SAIT</t>
  </si>
  <si>
    <t>Bilal</t>
  </si>
  <si>
    <t>YAICI</t>
  </si>
  <si>
    <t>Lahna</t>
  </si>
  <si>
    <t>ZEMMOURA</t>
  </si>
  <si>
    <t>Yacine</t>
  </si>
  <si>
    <t>09SN0090</t>
  </si>
  <si>
    <t>09SN0086</t>
  </si>
  <si>
    <t>09SN0161</t>
  </si>
  <si>
    <t>10SN212</t>
  </si>
  <si>
    <t>09SN0529</t>
  </si>
  <si>
    <t>09SN0243</t>
  </si>
  <si>
    <t>09SN0724</t>
  </si>
  <si>
    <t>09SN0726</t>
  </si>
  <si>
    <t>08SN09T1021</t>
  </si>
  <si>
    <t>08SM08210CSN</t>
  </si>
  <si>
    <t>09SN0744</t>
  </si>
  <si>
    <t>09SN0429</t>
  </si>
  <si>
    <t>09SN0902</t>
  </si>
  <si>
    <t>09SN0619</t>
  </si>
  <si>
    <t>08516312CSN</t>
  </si>
  <si>
    <t>09SN0863</t>
  </si>
  <si>
    <t>09SN0133</t>
  </si>
  <si>
    <t>03/06/1988</t>
  </si>
  <si>
    <t>23/05/1987</t>
  </si>
  <si>
    <t>19/06/1990</t>
  </si>
  <si>
    <t>13/07/1988</t>
  </si>
  <si>
    <t>29/04/1987</t>
  </si>
  <si>
    <t>18/09/1989</t>
  </si>
  <si>
    <t>11/09/1989</t>
  </si>
  <si>
    <t>02/08/1990</t>
  </si>
  <si>
    <t>Chorfa</t>
  </si>
  <si>
    <t>02/10/1986</t>
  </si>
  <si>
    <t>Akbou</t>
  </si>
  <si>
    <t>07/09/1987</t>
  </si>
  <si>
    <t>M'cisna</t>
  </si>
  <si>
    <t>17/04/1990</t>
  </si>
  <si>
    <t>Tifilkout</t>
  </si>
  <si>
    <t>20/08/1990</t>
  </si>
  <si>
    <t>26/05/1983</t>
  </si>
  <si>
    <t>28/11/1986</t>
  </si>
  <si>
    <t>05/02/1988</t>
  </si>
  <si>
    <t>Kherrata</t>
  </si>
  <si>
    <t>24/01/1988</t>
  </si>
  <si>
    <t>Souk ouffela</t>
  </si>
  <si>
    <t>14/07/1990</t>
  </si>
  <si>
    <t>Bouira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</si>
</sst>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0"/>
    <numFmt numFmtId="165" formatCode="00.00"/>
    <numFmt numFmtId="166" formatCode="_-* #,##0\ _€_-;\-* #,##0\ _€_-;_-* &quot;-&quot;??\ _€_-;_-@_-"/>
  </numFmts>
  <fonts count="3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9"/>
      <name val="Arial"/>
      <family val="2"/>
    </font>
    <font>
      <sz val="20"/>
      <name val="Arial"/>
      <family val="2"/>
    </font>
    <font>
      <sz val="16"/>
      <color indexed="8"/>
      <name val="Times New Roman"/>
      <family val="1"/>
    </font>
    <font>
      <sz val="16"/>
      <name val="Arial"/>
      <family val="2"/>
    </font>
    <font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sz val="18"/>
      <color theme="0"/>
      <name val="Times New Roman"/>
      <family val="1"/>
    </font>
    <font>
      <b/>
      <u/>
      <sz val="18"/>
      <color indexed="8"/>
      <name val="Times New Roman"/>
      <family val="1"/>
    </font>
    <font>
      <u/>
      <sz val="18"/>
      <color indexed="8"/>
      <name val="Times New Roman"/>
      <family val="1"/>
    </font>
    <font>
      <b/>
      <sz val="18"/>
      <color indexed="8"/>
      <name val="Arial"/>
      <family val="2"/>
    </font>
    <font>
      <b/>
      <sz val="14"/>
      <color theme="0"/>
      <name val="Times New Roman"/>
      <family val="1"/>
    </font>
    <font>
      <b/>
      <sz val="16"/>
      <color theme="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0" xfId="0" applyFont="1" applyBorder="1"/>
    <xf numFmtId="0" fontId="2" fillId="0" borderId="0" xfId="0" applyFont="1" applyBorder="1"/>
    <xf numFmtId="164" fontId="0" fillId="0" borderId="0" xfId="0" applyNumberFormat="1" applyBorder="1"/>
    <xf numFmtId="0" fontId="2" fillId="0" borderId="0" xfId="0" applyFont="1"/>
    <xf numFmtId="0" fontId="3" fillId="0" borderId="0" xfId="0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8" xfId="0" applyBorder="1"/>
    <xf numFmtId="165" fontId="0" fillId="0" borderId="8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22" xfId="0" applyBorder="1"/>
    <xf numFmtId="165" fontId="0" fillId="0" borderId="25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0" fontId="7" fillId="0" borderId="22" xfId="0" applyFont="1" applyBorder="1"/>
    <xf numFmtId="0" fontId="7" fillId="0" borderId="8" xfId="0" applyFont="1" applyBorder="1"/>
    <xf numFmtId="165" fontId="7" fillId="0" borderId="8" xfId="0" applyNumberFormat="1" applyFont="1" applyBorder="1"/>
    <xf numFmtId="164" fontId="7" fillId="0" borderId="8" xfId="0" applyNumberFormat="1" applyFont="1" applyBorder="1"/>
    <xf numFmtId="165" fontId="7" fillId="0" borderId="25" xfId="0" applyNumberFormat="1" applyFont="1" applyBorder="1"/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7" fillId="0" borderId="29" xfId="0" applyFont="1" applyBorder="1"/>
    <xf numFmtId="164" fontId="7" fillId="0" borderId="29" xfId="0" applyNumberFormat="1" applyFont="1" applyBorder="1"/>
    <xf numFmtId="0" fontId="2" fillId="0" borderId="4" xfId="0" applyFont="1" applyBorder="1"/>
    <xf numFmtId="164" fontId="2" fillId="0" borderId="0" xfId="0" applyNumberFormat="1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22" xfId="0" applyFont="1" applyBorder="1"/>
    <xf numFmtId="164" fontId="2" fillId="0" borderId="8" xfId="0" applyNumberFormat="1" applyFont="1" applyBorder="1"/>
    <xf numFmtId="0" fontId="2" fillId="0" borderId="25" xfId="0" applyFont="1" applyBorder="1"/>
    <xf numFmtId="0" fontId="7" fillId="2" borderId="22" xfId="0" applyFont="1" applyFill="1" applyBorder="1"/>
    <xf numFmtId="0" fontId="7" fillId="2" borderId="8" xfId="0" applyFont="1" applyFill="1" applyBorder="1"/>
    <xf numFmtId="165" fontId="7" fillId="2" borderId="8" xfId="0" applyNumberFormat="1" applyFont="1" applyFill="1" applyBorder="1"/>
    <xf numFmtId="164" fontId="7" fillId="2" borderId="8" xfId="0" applyNumberFormat="1" applyFont="1" applyFill="1" applyBorder="1"/>
    <xf numFmtId="165" fontId="7" fillId="2" borderId="25" xfId="0" applyNumberFormat="1" applyFont="1" applyFill="1" applyBorder="1"/>
    <xf numFmtId="0" fontId="7" fillId="2" borderId="0" xfId="0" applyFont="1" applyFill="1"/>
    <xf numFmtId="165" fontId="7" fillId="2" borderId="0" xfId="0" applyNumberFormat="1" applyFont="1" applyFill="1"/>
    <xf numFmtId="0" fontId="0" fillId="2" borderId="0" xfId="0" applyFill="1"/>
    <xf numFmtId="0" fontId="7" fillId="2" borderId="28" xfId="0" applyFont="1" applyFill="1" applyBorder="1"/>
    <xf numFmtId="0" fontId="7" fillId="2" borderId="29" xfId="0" applyFont="1" applyFill="1" applyBorder="1"/>
    <xf numFmtId="165" fontId="7" fillId="2" borderId="29" xfId="0" applyNumberFormat="1" applyFont="1" applyFill="1" applyBorder="1"/>
    <xf numFmtId="164" fontId="7" fillId="2" borderId="29" xfId="0" applyNumberFormat="1" applyFont="1" applyFill="1" applyBorder="1"/>
    <xf numFmtId="165" fontId="7" fillId="2" borderId="31" xfId="0" applyNumberFormat="1" applyFont="1" applyFill="1" applyBorder="1"/>
    <xf numFmtId="2" fontId="7" fillId="2" borderId="8" xfId="0" applyNumberFormat="1" applyFont="1" applyFill="1" applyBorder="1"/>
    <xf numFmtId="0" fontId="13" fillId="0" borderId="0" xfId="0" applyFont="1" applyBorder="1"/>
    <xf numFmtId="0" fontId="13" fillId="0" borderId="0" xfId="0" applyFont="1" applyBorder="1" applyAlignment="1"/>
    <xf numFmtId="0" fontId="7" fillId="0" borderId="0" xfId="0" applyFont="1" applyBorder="1"/>
    <xf numFmtId="0" fontId="8" fillId="0" borderId="0" xfId="0" applyFont="1" applyBorder="1"/>
    <xf numFmtId="14" fontId="4" fillId="0" borderId="0" xfId="0" applyNumberFormat="1" applyFont="1" applyBorder="1"/>
    <xf numFmtId="0" fontId="15" fillId="0" borderId="8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" fillId="0" borderId="0" xfId="0" applyFont="1" applyBorder="1"/>
    <xf numFmtId="164" fontId="0" fillId="0" borderId="4" xfId="0" applyNumberFormat="1" applyBorder="1"/>
    <xf numFmtId="0" fontId="7" fillId="0" borderId="0" xfId="0" applyFont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/>
    </xf>
    <xf numFmtId="0" fontId="11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right" vertical="center"/>
    </xf>
    <xf numFmtId="0" fontId="17" fillId="0" borderId="22" xfId="0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5" fontId="17" fillId="0" borderId="25" xfId="0" applyNumberFormat="1" applyFont="1" applyBorder="1" applyAlignment="1">
      <alignment horizontal="center" vertical="center"/>
    </xf>
    <xf numFmtId="165" fontId="17" fillId="0" borderId="8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5" fontId="17" fillId="0" borderId="25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textRotation="90"/>
    </xf>
    <xf numFmtId="164" fontId="1" fillId="0" borderId="14" xfId="0" applyNumberFormat="1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1" fillId="0" borderId="16" xfId="0" applyNumberFormat="1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20" fillId="0" borderId="30" xfId="0" applyFont="1" applyBorder="1" applyAlignment="1"/>
    <xf numFmtId="0" fontId="12" fillId="0" borderId="30" xfId="0" applyFont="1" applyBorder="1" applyAlignment="1"/>
    <xf numFmtId="0" fontId="9" fillId="0" borderId="0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5" fillId="0" borderId="36" xfId="0" applyNumberFormat="1" applyFont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165" fontId="18" fillId="0" borderId="3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0" fontId="20" fillId="0" borderId="0" xfId="0" applyFont="1" applyBorder="1" applyAlignment="1"/>
    <xf numFmtId="0" fontId="15" fillId="0" borderId="17" xfId="0" applyFont="1" applyBorder="1" applyAlignment="1">
      <alignment horizontal="center" vertical="center" wrapText="1"/>
    </xf>
    <xf numFmtId="0" fontId="14" fillId="0" borderId="29" xfId="0" applyFont="1" applyBorder="1"/>
    <xf numFmtId="0" fontId="14" fillId="0" borderId="31" xfId="0" applyFont="1" applyBorder="1"/>
    <xf numFmtId="0" fontId="21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0" fontId="17" fillId="0" borderId="0" xfId="0" applyFont="1" applyBorder="1"/>
    <xf numFmtId="0" fontId="22" fillId="0" borderId="0" xfId="0" applyFont="1" applyBorder="1"/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/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2" fontId="27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2" fontId="27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/>
    <xf numFmtId="1" fontId="1" fillId="0" borderId="0" xfId="0" applyNumberFormat="1" applyFont="1" applyBorder="1" applyAlignment="1"/>
    <xf numFmtId="0" fontId="2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30" xfId="0" applyFont="1" applyBorder="1"/>
    <xf numFmtId="0" fontId="14" fillId="0" borderId="59" xfId="0" applyFont="1" applyBorder="1"/>
    <xf numFmtId="2" fontId="15" fillId="0" borderId="18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5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14" fontId="27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30" xfId="0" applyFont="1" applyBorder="1" applyAlignment="1">
      <alignment horizontal="left"/>
    </xf>
    <xf numFmtId="0" fontId="0" fillId="0" borderId="30" xfId="0" applyBorder="1"/>
    <xf numFmtId="0" fontId="1" fillId="0" borderId="8" xfId="0" applyFont="1" applyBorder="1"/>
    <xf numFmtId="0" fontId="17" fillId="0" borderId="8" xfId="0" applyFont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left"/>
    </xf>
    <xf numFmtId="165" fontId="21" fillId="0" borderId="7" xfId="0" applyNumberFormat="1" applyFont="1" applyBorder="1" applyAlignment="1">
      <alignment horizontal="center"/>
    </xf>
    <xf numFmtId="164" fontId="21" fillId="0" borderId="7" xfId="0" applyNumberFormat="1" applyFont="1" applyBorder="1" applyAlignment="1">
      <alignment horizontal="center"/>
    </xf>
    <xf numFmtId="165" fontId="21" fillId="0" borderId="21" xfId="0" applyNumberFormat="1" applyFont="1" applyBorder="1" applyAlignment="1">
      <alignment horizontal="center"/>
    </xf>
    <xf numFmtId="164" fontId="21" fillId="0" borderId="18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165" fontId="21" fillId="0" borderId="25" xfId="0" applyNumberFormat="1" applyFont="1" applyBorder="1" applyAlignment="1">
      <alignment horizontal="left"/>
    </xf>
    <xf numFmtId="0" fontId="17" fillId="3" borderId="22" xfId="0" applyFont="1" applyFill="1" applyBorder="1" applyAlignment="1">
      <alignment horizontal="center"/>
    </xf>
    <xf numFmtId="0" fontId="1" fillId="3" borderId="8" xfId="0" applyFont="1" applyFill="1" applyBorder="1"/>
    <xf numFmtId="165" fontId="17" fillId="3" borderId="8" xfId="0" applyNumberFormat="1" applyFont="1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165" fontId="17" fillId="3" borderId="7" xfId="0" applyNumberFormat="1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5" fontId="17" fillId="3" borderId="25" xfId="0" applyNumberFormat="1" applyFont="1" applyFill="1" applyBorder="1" applyAlignment="1">
      <alignment horizontal="center" vertical="center"/>
    </xf>
    <xf numFmtId="165" fontId="17" fillId="3" borderId="8" xfId="0" applyNumberFormat="1" applyFont="1" applyFill="1" applyBorder="1" applyAlignment="1">
      <alignment horizontal="center" vertical="center"/>
    </xf>
    <xf numFmtId="164" fontId="17" fillId="3" borderId="9" xfId="0" applyNumberFormat="1" applyFont="1" applyFill="1" applyBorder="1" applyAlignment="1">
      <alignment horizontal="center" vertical="center"/>
    </xf>
    <xf numFmtId="165" fontId="17" fillId="3" borderId="25" xfId="0" applyNumberFormat="1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/>
    </xf>
    <xf numFmtId="165" fontId="21" fillId="3" borderId="7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165" fontId="21" fillId="3" borderId="21" xfId="0" applyNumberFormat="1" applyFont="1" applyFill="1" applyBorder="1" applyAlignment="1">
      <alignment horizontal="center"/>
    </xf>
    <xf numFmtId="164" fontId="21" fillId="3" borderId="18" xfId="0" applyNumberFormat="1" applyFont="1" applyFill="1" applyBorder="1" applyAlignment="1">
      <alignment horizontal="center"/>
    </xf>
    <xf numFmtId="164" fontId="21" fillId="3" borderId="8" xfId="0" applyNumberFormat="1" applyFont="1" applyFill="1" applyBorder="1" applyAlignment="1">
      <alignment horizontal="center"/>
    </xf>
    <xf numFmtId="165" fontId="21" fillId="3" borderId="25" xfId="0" applyNumberFormat="1" applyFont="1" applyFill="1" applyBorder="1" applyAlignment="1">
      <alignment horizontal="left"/>
    </xf>
    <xf numFmtId="165" fontId="7" fillId="3" borderId="0" xfId="0" applyNumberFormat="1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165" fontId="18" fillId="3" borderId="36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/>
    </xf>
    <xf numFmtId="165" fontId="18" fillId="3" borderId="7" xfId="0" applyNumberFormat="1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30" fillId="0" borderId="8" xfId="0" applyFont="1" applyBorder="1"/>
    <xf numFmtId="164" fontId="1" fillId="0" borderId="13" xfId="0" applyNumberFormat="1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" fontId="15" fillId="0" borderId="35" xfId="0" applyNumberFormat="1" applyFont="1" applyBorder="1" applyAlignment="1">
      <alignment horizontal="center" vertical="center"/>
    </xf>
    <xf numFmtId="2" fontId="15" fillId="0" borderId="3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58" xfId="0" applyFont="1" applyBorder="1" applyAlignment="1">
      <alignment horizontal="center" vertical="center" textRotation="90" wrapText="1"/>
    </xf>
    <xf numFmtId="0" fontId="15" fillId="0" borderId="38" xfId="0" applyFont="1" applyBorder="1" applyAlignment="1">
      <alignment horizontal="center" vertical="center" textRotation="90" wrapText="1"/>
    </xf>
    <xf numFmtId="1" fontId="15" fillId="0" borderId="35" xfId="0" applyNumberFormat="1" applyFont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2" fontId="15" fillId="0" borderId="53" xfId="0" applyNumberFormat="1" applyFont="1" applyBorder="1" applyAlignment="1">
      <alignment horizontal="center" vertical="center"/>
    </xf>
    <xf numFmtId="2" fontId="15" fillId="0" borderId="5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14" fillId="0" borderId="39" xfId="0" applyFont="1" applyBorder="1" applyAlignment="1">
      <alignment horizontal="center" textRotation="90"/>
    </xf>
    <xf numFmtId="0" fontId="14" fillId="0" borderId="38" xfId="0" applyFont="1" applyBorder="1" applyAlignment="1">
      <alignment horizontal="center" textRotation="90"/>
    </xf>
    <xf numFmtId="0" fontId="14" fillId="0" borderId="56" xfId="0" applyFont="1" applyBorder="1" applyAlignment="1">
      <alignment horizontal="center" textRotation="90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6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4" fillId="0" borderId="21" xfId="0" applyFont="1" applyBorder="1" applyAlignment="1">
      <alignment horizontal="center"/>
    </xf>
    <xf numFmtId="0" fontId="15" fillId="0" borderId="56" xfId="0" applyFont="1" applyBorder="1" applyAlignment="1">
      <alignment horizontal="center" vertical="center" textRotation="90" wrapText="1"/>
    </xf>
    <xf numFmtId="2" fontId="15" fillId="0" borderId="26" xfId="0" applyNumberFormat="1" applyFont="1" applyBorder="1" applyAlignment="1">
      <alignment horizontal="center" vertical="center"/>
    </xf>
    <xf numFmtId="2" fontId="15" fillId="0" borderId="32" xfId="0" applyNumberFormat="1" applyFont="1" applyBorder="1" applyAlignment="1">
      <alignment horizontal="center" vertical="center"/>
    </xf>
    <xf numFmtId="166" fontId="15" fillId="0" borderId="26" xfId="1" applyNumberFormat="1" applyFont="1" applyBorder="1" applyAlignment="1">
      <alignment horizontal="center" vertical="center"/>
    </xf>
    <xf numFmtId="166" fontId="15" fillId="0" borderId="35" xfId="1" applyNumberFormat="1" applyFont="1" applyBorder="1" applyAlignment="1">
      <alignment horizontal="center" vertical="center"/>
    </xf>
    <xf numFmtId="166" fontId="15" fillId="0" borderId="32" xfId="1" applyNumberFormat="1" applyFont="1" applyBorder="1" applyAlignment="1">
      <alignment horizontal="center" vertical="center"/>
    </xf>
    <xf numFmtId="2" fontId="15" fillId="0" borderId="52" xfId="0" applyNumberFormat="1" applyFont="1" applyBorder="1" applyAlignment="1">
      <alignment horizontal="center" vertical="center"/>
    </xf>
    <xf numFmtId="2" fontId="15" fillId="0" borderId="57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1" fontId="15" fillId="0" borderId="2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0</xdr:row>
      <xdr:rowOff>85724</xdr:rowOff>
    </xdr:from>
    <xdr:to>
      <xdr:col>23</xdr:col>
      <xdr:colOff>126999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7" y="85724"/>
          <a:ext cx="7308847" cy="86677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</a:t>
          </a:r>
        </a:p>
      </xdr:txBody>
    </xdr:sp>
    <xdr:clientData/>
  </xdr:twoCellAnchor>
  <xdr:twoCellAnchor>
    <xdr:from>
      <xdr:col>9</xdr:col>
      <xdr:colOff>301625</xdr:colOff>
      <xdr:row>8</xdr:row>
      <xdr:rowOff>31751</xdr:rowOff>
    </xdr:from>
    <xdr:to>
      <xdr:col>47</xdr:col>
      <xdr:colOff>647700</xdr:colOff>
      <xdr:row>12</xdr:row>
      <xdr:rowOff>127000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080000" y="1301751"/>
          <a:ext cx="9966325" cy="73024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1ère Année  MASTER </a:t>
          </a:r>
        </a:p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48</xdr:col>
      <xdr:colOff>0</xdr:colOff>
      <xdr:row>0</xdr:row>
      <xdr:rowOff>95250</xdr:rowOff>
    </xdr:from>
    <xdr:to>
      <xdr:col>52</xdr:col>
      <xdr:colOff>1952625</xdr:colOff>
      <xdr:row>7</xdr:row>
      <xdr:rowOff>142875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78125" y="95250"/>
          <a:ext cx="4016375" cy="115887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nnée Universitaire : 2013/2014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Nbre : 17</a:t>
          </a:r>
        </a:p>
      </xdr:txBody>
    </xdr:sp>
    <xdr:clientData/>
  </xdr:twoCellAnchor>
  <xdr:twoCellAnchor>
    <xdr:from>
      <xdr:col>54</xdr:col>
      <xdr:colOff>57154</xdr:colOff>
      <xdr:row>0</xdr:row>
      <xdr:rowOff>66674</xdr:rowOff>
    </xdr:from>
    <xdr:to>
      <xdr:col>64</xdr:col>
      <xdr:colOff>698501</xdr:colOff>
      <xdr:row>5</xdr:row>
      <xdr:rowOff>142875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0107279" y="66674"/>
          <a:ext cx="7197722" cy="86995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</a:t>
          </a:r>
        </a:p>
      </xdr:txBody>
    </xdr:sp>
    <xdr:clientData/>
  </xdr:twoCellAnchor>
  <xdr:twoCellAnchor>
    <xdr:from>
      <xdr:col>57</xdr:col>
      <xdr:colOff>1689100</xdr:colOff>
      <xdr:row>7</xdr:row>
      <xdr:rowOff>123825</xdr:rowOff>
    </xdr:from>
    <xdr:to>
      <xdr:col>98</xdr:col>
      <xdr:colOff>539750</xdr:colOff>
      <xdr:row>12</xdr:row>
      <xdr:rowOff>142875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5422225" y="1235075"/>
          <a:ext cx="11312525" cy="8128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1ère Année  MASTER </a:t>
          </a:r>
        </a:p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2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2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100</xdr:col>
      <xdr:colOff>825500</xdr:colOff>
      <xdr:row>0</xdr:row>
      <xdr:rowOff>95250</xdr:rowOff>
    </xdr:from>
    <xdr:to>
      <xdr:col>103</xdr:col>
      <xdr:colOff>2457449</xdr:colOff>
      <xdr:row>7</xdr:row>
      <xdr:rowOff>126999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8830250" y="95250"/>
          <a:ext cx="4537074" cy="114299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Nbre : 17</a:t>
          </a:r>
        </a:p>
      </xdr:txBody>
    </xdr:sp>
    <xdr:clientData/>
  </xdr:twoCellAnchor>
  <xdr:twoCellAnchor>
    <xdr:from>
      <xdr:col>109</xdr:col>
      <xdr:colOff>0</xdr:colOff>
      <xdr:row>9</xdr:row>
      <xdr:rowOff>111125</xdr:rowOff>
    </xdr:from>
    <xdr:to>
      <xdr:col>115</xdr:col>
      <xdr:colOff>1311275</xdr:colOff>
      <xdr:row>13</xdr:row>
      <xdr:rowOff>158750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9942750" y="1539875"/>
          <a:ext cx="10852150" cy="8572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Procès Verbal de jury Annuel des Etudiants de 1ère Année  MASTER </a:t>
          </a:r>
        </a:p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2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114</xdr:col>
      <xdr:colOff>873125</xdr:colOff>
      <xdr:row>0</xdr:row>
      <xdr:rowOff>111125</xdr:rowOff>
    </xdr:from>
    <xdr:to>
      <xdr:col>118</xdr:col>
      <xdr:colOff>1060450</xdr:colOff>
      <xdr:row>7</xdr:row>
      <xdr:rowOff>79375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58848625" y="111125"/>
          <a:ext cx="4632325" cy="10795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Nbre : 17</a:t>
          </a:r>
        </a:p>
      </xdr:txBody>
    </xdr:sp>
    <xdr:clientData/>
  </xdr:twoCellAnchor>
  <xdr:twoCellAnchor>
    <xdr:from>
      <xdr:col>107</xdr:col>
      <xdr:colOff>117475</xdr:colOff>
      <xdr:row>0</xdr:row>
      <xdr:rowOff>73024</xdr:rowOff>
    </xdr:from>
    <xdr:to>
      <xdr:col>112</xdr:col>
      <xdr:colOff>95250</xdr:colOff>
      <xdr:row>6</xdr:row>
      <xdr:rowOff>63499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7234475" y="73024"/>
          <a:ext cx="8010525" cy="94297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</xdr:row>
      <xdr:rowOff>85725</xdr:rowOff>
    </xdr:from>
    <xdr:to>
      <xdr:col>4</xdr:col>
      <xdr:colOff>352426</xdr:colOff>
      <xdr:row>5</xdr:row>
      <xdr:rowOff>209550</xdr:rowOff>
    </xdr:to>
    <xdr:pic>
      <xdr:nvPicPr>
        <xdr:cNvPr id="2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23826" y="609600"/>
          <a:ext cx="3771900" cy="1009650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85724</xdr:rowOff>
    </xdr:from>
    <xdr:to>
      <xdr:col>7</xdr:col>
      <xdr:colOff>742950</xdr:colOff>
      <xdr:row>4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6" y="85724"/>
          <a:ext cx="4667249" cy="60960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Faculté des sciences de la Nature et de la Vie          Département des Sciences Biologiques de l'Environnement      </a:t>
          </a:r>
        </a:p>
      </xdr:txBody>
    </xdr:sp>
    <xdr:clientData/>
  </xdr:twoCellAnchor>
  <xdr:twoCellAnchor>
    <xdr:from>
      <xdr:col>7</xdr:col>
      <xdr:colOff>466725</xdr:colOff>
      <xdr:row>7</xdr:row>
      <xdr:rowOff>1</xdr:rowOff>
    </xdr:from>
    <xdr:to>
      <xdr:col>17</xdr:col>
      <xdr:colOff>742950</xdr:colOff>
      <xdr:row>10</xdr:row>
      <xdr:rowOff>95251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495800" y="1133476"/>
          <a:ext cx="5724525" cy="5810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1ère Année  MASTER </a:t>
          </a: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476249</xdr:colOff>
      <xdr:row>0</xdr:row>
      <xdr:rowOff>66676</xdr:rowOff>
    </xdr:from>
    <xdr:to>
      <xdr:col>21</xdr:col>
      <xdr:colOff>1752599</xdr:colOff>
      <xdr:row>5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477624" y="66676"/>
          <a:ext cx="2867025" cy="8096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2011/2012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Session :Rattrapage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Nbre : 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39"/>
  <sheetViews>
    <sheetView tabSelected="1" topLeftCell="AI7" zoomScaleNormal="100" workbookViewId="0">
      <selection activeCell="BA37" sqref="BA37"/>
    </sheetView>
  </sheetViews>
  <sheetFormatPr baseColWidth="10" defaultRowHeight="12.75"/>
  <cols>
    <col min="1" max="1" width="5" customWidth="1"/>
    <col min="2" max="2" width="25.5703125" customWidth="1"/>
    <col min="3" max="3" width="28" customWidth="1"/>
    <col min="4" max="4" width="23.5703125" customWidth="1"/>
    <col min="5" max="5" width="19.85546875" customWidth="1"/>
    <col min="6" max="9" width="18.42578125" customWidth="1"/>
    <col min="10" max="10" width="12.140625" customWidth="1"/>
    <col min="11" max="14" width="6.28515625" customWidth="1"/>
    <col min="15" max="15" width="11.42578125" hidden="1" customWidth="1"/>
    <col min="16" max="16" width="7.28515625" hidden="1" customWidth="1"/>
    <col min="17" max="17" width="10.85546875" customWidth="1"/>
    <col min="18" max="20" width="7.7109375" hidden="1" customWidth="1"/>
    <col min="21" max="21" width="6.5703125" customWidth="1"/>
    <col min="22" max="22" width="9.7109375" hidden="1" customWidth="1"/>
    <col min="23" max="23" width="7.5703125" hidden="1" customWidth="1"/>
    <col min="24" max="24" width="13.85546875" customWidth="1"/>
    <col min="25" max="27" width="6.42578125" hidden="1" customWidth="1"/>
    <col min="28" max="28" width="13.7109375" customWidth="1"/>
    <col min="29" max="29" width="10.5703125" hidden="1" customWidth="1"/>
    <col min="30" max="30" width="7.42578125" hidden="1" customWidth="1"/>
    <col min="31" max="31" width="17" customWidth="1"/>
    <col min="32" max="32" width="8.5703125" hidden="1" customWidth="1"/>
    <col min="33" max="33" width="7.85546875" hidden="1" customWidth="1"/>
    <col min="34" max="34" width="6.85546875" hidden="1" customWidth="1"/>
    <col min="35" max="35" width="10.85546875" customWidth="1"/>
    <col min="36" max="36" width="11.42578125" customWidth="1"/>
    <col min="37" max="39" width="6.7109375" customWidth="1"/>
    <col min="40" max="40" width="11.7109375" customWidth="1"/>
    <col min="41" max="42" width="7.5703125" customWidth="1"/>
    <col min="43" max="43" width="6.140625" customWidth="1"/>
    <col min="44" max="44" width="11.5703125" customWidth="1"/>
    <col min="45" max="46" width="6.85546875" customWidth="1"/>
    <col min="47" max="47" width="6.5703125" customWidth="1"/>
    <col min="48" max="48" width="16.28515625" customWidth="1"/>
    <col min="49" max="49" width="7.42578125" hidden="1" customWidth="1"/>
    <col min="50" max="50" width="8.42578125" customWidth="1"/>
    <col min="51" max="51" width="17.5703125" customWidth="1"/>
    <col min="52" max="52" width="7.140625" customWidth="1"/>
    <col min="53" max="53" width="34.42578125" customWidth="1"/>
    <col min="54" max="54" width="2.42578125" customWidth="1"/>
    <col min="55" max="55" width="8.28515625" customWidth="1"/>
    <col min="56" max="56" width="27.85546875" customWidth="1"/>
    <col min="57" max="57" width="25.28515625" customWidth="1"/>
    <col min="58" max="58" width="24.7109375" customWidth="1"/>
    <col min="59" max="59" width="11.7109375" customWidth="1"/>
    <col min="60" max="60" width="7" customWidth="1"/>
    <col min="61" max="61" width="17.42578125" customWidth="1"/>
    <col min="62" max="64" width="5.28515625" customWidth="1"/>
    <col min="65" max="65" width="13.28515625" customWidth="1"/>
    <col min="66" max="66" width="10.42578125" customWidth="1"/>
    <col min="67" max="67" width="8" customWidth="1"/>
    <col min="68" max="68" width="13.5703125" customWidth="1"/>
    <col min="69" max="69" width="5.85546875" customWidth="1"/>
    <col min="70" max="70" width="5.28515625" customWidth="1"/>
    <col min="71" max="71" width="4.7109375" customWidth="1"/>
    <col min="72" max="72" width="6.85546875" customWidth="1"/>
    <col min="73" max="74" width="8.140625" customWidth="1"/>
    <col min="75" max="75" width="12.42578125" customWidth="1"/>
    <col min="76" max="77" width="5.7109375" customWidth="1"/>
    <col min="78" max="78" width="4.7109375" customWidth="1"/>
    <col min="79" max="79" width="7" customWidth="1"/>
    <col min="80" max="81" width="8.42578125" customWidth="1"/>
    <col min="82" max="82" width="14.85546875" customWidth="1"/>
    <col min="83" max="84" width="6" customWidth="1"/>
    <col min="85" max="85" width="5.140625" customWidth="1"/>
    <col min="86" max="86" width="17.85546875" customWidth="1"/>
    <col min="87" max="87" width="13.140625" customWidth="1"/>
    <col min="88" max="89" width="7" customWidth="1"/>
    <col min="90" max="90" width="7.42578125" customWidth="1"/>
    <col min="91" max="91" width="12.5703125" customWidth="1"/>
    <col min="92" max="93" width="6.28515625" customWidth="1"/>
    <col min="94" max="94" width="8.28515625" customWidth="1"/>
    <col min="95" max="95" width="13" customWidth="1"/>
    <col min="96" max="97" width="6.28515625" customWidth="1"/>
    <col min="98" max="98" width="7.28515625" customWidth="1"/>
    <col min="99" max="99" width="18.7109375" customWidth="1"/>
    <col min="100" max="100" width="7" customWidth="1"/>
    <col min="101" max="101" width="13.140625" customWidth="1"/>
    <col min="102" max="102" width="19" customWidth="1"/>
    <col min="104" max="104" width="37.85546875" customWidth="1"/>
    <col min="105" max="106" width="19.85546875" customWidth="1"/>
    <col min="107" max="108" width="12.85546875" customWidth="1"/>
    <col min="109" max="109" width="29.5703125" customWidth="1"/>
    <col min="110" max="110" width="21.5703125" customWidth="1"/>
    <col min="111" max="111" width="33.28515625" customWidth="1"/>
    <col min="112" max="112" width="23" customWidth="1"/>
    <col min="113" max="113" width="20.140625" customWidth="1"/>
    <col min="114" max="114" width="22.140625" customWidth="1"/>
    <col min="115" max="115" width="22.7109375" customWidth="1"/>
    <col min="116" max="116" width="22.28515625" customWidth="1"/>
    <col min="117" max="117" width="21.7109375" customWidth="1"/>
    <col min="118" max="118" width="3.85546875" hidden="1" customWidth="1"/>
    <col min="119" max="119" width="17.140625" customWidth="1"/>
    <col min="120" max="120" width="13.140625" customWidth="1"/>
    <col min="121" max="121" width="14.7109375" customWidth="1"/>
  </cols>
  <sheetData>
    <row r="1" spans="1:121">
      <c r="A1" s="1"/>
      <c r="B1" s="2"/>
      <c r="C1" s="2"/>
      <c r="D1" s="2"/>
      <c r="E1" s="2"/>
      <c r="F1" s="2"/>
      <c r="G1" s="2"/>
      <c r="H1" s="13"/>
      <c r="I1" s="15"/>
      <c r="J1" s="15"/>
      <c r="K1" s="15"/>
      <c r="L1" s="15"/>
      <c r="M1" s="15"/>
      <c r="N1" s="15"/>
      <c r="O1" s="13"/>
      <c r="P1" s="13"/>
      <c r="Q1" s="13"/>
      <c r="R1" s="13"/>
      <c r="S1" s="13"/>
      <c r="T1" s="13"/>
      <c r="U1" s="13"/>
      <c r="V1" s="2"/>
      <c r="W1" s="2"/>
      <c r="X1" s="2"/>
      <c r="Y1" s="2"/>
      <c r="Z1" s="2"/>
      <c r="AA1" s="2"/>
      <c r="AB1" s="2"/>
      <c r="AC1" s="1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C1" s="1"/>
      <c r="BD1" s="2"/>
      <c r="BE1" s="2"/>
      <c r="BF1" s="2"/>
      <c r="BG1" s="2"/>
      <c r="BH1" s="2"/>
      <c r="BI1" s="2"/>
      <c r="BJ1" s="13"/>
      <c r="BK1" s="15"/>
      <c r="BL1" s="15"/>
      <c r="BM1" s="15"/>
      <c r="BN1" s="15"/>
      <c r="BO1" s="15"/>
      <c r="BP1" s="15"/>
      <c r="BQ1" s="13"/>
      <c r="BR1" s="13"/>
      <c r="BS1" s="13"/>
      <c r="BT1" s="13"/>
      <c r="BU1" s="13"/>
      <c r="BV1" s="13"/>
      <c r="BW1" s="13"/>
      <c r="BX1" s="2"/>
      <c r="BY1" s="2"/>
      <c r="BZ1" s="2"/>
      <c r="CA1" s="2"/>
      <c r="CB1" s="2"/>
      <c r="CC1" s="2"/>
      <c r="CD1" s="2"/>
      <c r="CE1" s="1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5"/>
      <c r="DB1" s="5"/>
      <c r="DC1" s="5"/>
      <c r="DD1" s="1"/>
      <c r="DE1" s="2"/>
      <c r="DF1" s="2"/>
      <c r="DG1" s="2"/>
      <c r="DH1" s="2"/>
      <c r="DI1" s="2"/>
      <c r="DJ1" s="2"/>
      <c r="DK1" s="2"/>
      <c r="DL1" s="2"/>
      <c r="DM1" s="2"/>
      <c r="DN1" s="3"/>
      <c r="DO1" s="3"/>
      <c r="DP1" s="5"/>
      <c r="DQ1" s="5"/>
    </row>
    <row r="2" spans="1:121">
      <c r="A2" s="4"/>
      <c r="B2" s="5"/>
      <c r="C2" s="5"/>
      <c r="D2" s="5"/>
      <c r="E2" s="5"/>
      <c r="F2" s="5"/>
      <c r="G2" s="5"/>
      <c r="H2" s="14"/>
      <c r="I2" s="16"/>
      <c r="J2" s="16"/>
      <c r="K2" s="16"/>
      <c r="L2" s="16"/>
      <c r="M2" s="16"/>
      <c r="N2" s="16"/>
      <c r="O2" s="14"/>
      <c r="P2" s="14"/>
      <c r="Q2" s="14"/>
      <c r="R2" s="14"/>
      <c r="S2" s="14"/>
      <c r="T2" s="14"/>
      <c r="U2" s="14"/>
      <c r="V2" s="5"/>
      <c r="W2" s="5"/>
      <c r="X2" s="5"/>
      <c r="Y2" s="5"/>
      <c r="Z2" s="5"/>
      <c r="AA2" s="5"/>
      <c r="AB2" s="5"/>
      <c r="AC2" s="11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"/>
      <c r="BC2" s="4"/>
      <c r="BD2" s="5"/>
      <c r="BE2" s="5"/>
      <c r="BF2" s="5"/>
      <c r="BG2" s="5"/>
      <c r="BH2" s="5"/>
      <c r="BI2" s="5"/>
      <c r="BJ2" s="14"/>
      <c r="BK2" s="16"/>
      <c r="BL2" s="16"/>
      <c r="BM2" s="16"/>
      <c r="BN2" s="16"/>
      <c r="BO2" s="16"/>
      <c r="BP2" s="16"/>
      <c r="BQ2" s="14"/>
      <c r="BR2" s="14"/>
      <c r="BS2" s="14"/>
      <c r="BT2" s="14"/>
      <c r="BU2" s="14"/>
      <c r="BV2" s="14"/>
      <c r="BW2" s="14"/>
      <c r="BX2" s="5"/>
      <c r="BY2" s="5"/>
      <c r="BZ2" s="5"/>
      <c r="CA2" s="5"/>
      <c r="CB2" s="5"/>
      <c r="CC2" s="5"/>
      <c r="CD2" s="5"/>
      <c r="CE2" s="11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6"/>
      <c r="DA2" s="5"/>
      <c r="DB2" s="5"/>
      <c r="DC2" s="5"/>
      <c r="DD2" s="4"/>
      <c r="DE2" s="5"/>
      <c r="DF2" s="5"/>
      <c r="DG2" s="5"/>
      <c r="DH2" s="5"/>
      <c r="DI2" s="5"/>
      <c r="DJ2" s="5"/>
      <c r="DK2" s="5"/>
      <c r="DL2" s="5"/>
      <c r="DM2" s="5"/>
      <c r="DN2" s="6"/>
      <c r="DO2" s="6"/>
    </row>
    <row r="3" spans="1:121">
      <c r="A3" s="4"/>
      <c r="B3" s="5"/>
      <c r="C3" s="5"/>
      <c r="D3" s="5"/>
      <c r="E3" s="5"/>
      <c r="F3" s="5"/>
      <c r="G3" s="5"/>
      <c r="H3" s="14"/>
      <c r="I3" s="16"/>
      <c r="J3" s="16"/>
      <c r="K3" s="16"/>
      <c r="L3" s="16"/>
      <c r="M3" s="16"/>
      <c r="N3" s="16"/>
      <c r="O3" s="14"/>
      <c r="P3" s="14"/>
      <c r="Q3" s="14"/>
      <c r="R3" s="14"/>
      <c r="S3" s="14"/>
      <c r="T3" s="14"/>
      <c r="U3" s="14"/>
      <c r="V3" s="5"/>
      <c r="W3" s="5"/>
      <c r="X3" s="5"/>
      <c r="Y3" s="5"/>
      <c r="Z3" s="5"/>
      <c r="AA3" s="5"/>
      <c r="AB3" s="5"/>
      <c r="AC3" s="11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6"/>
      <c r="BC3" s="4"/>
      <c r="BD3" s="5"/>
      <c r="BE3" s="5"/>
      <c r="BF3" s="5"/>
      <c r="BG3" s="5"/>
      <c r="BH3" s="5"/>
      <c r="BI3" s="5"/>
      <c r="BJ3" s="14"/>
      <c r="BK3" s="16"/>
      <c r="BL3" s="16"/>
      <c r="BM3" s="16"/>
      <c r="BN3" s="16"/>
      <c r="BO3" s="16"/>
      <c r="BP3" s="16"/>
      <c r="BQ3" s="14"/>
      <c r="BR3" s="14"/>
      <c r="BS3" s="14"/>
      <c r="BT3" s="14"/>
      <c r="BU3" s="14"/>
      <c r="BV3" s="14"/>
      <c r="BW3" s="14"/>
      <c r="BX3" s="5"/>
      <c r="BY3" s="5"/>
      <c r="BZ3" s="5"/>
      <c r="CA3" s="5"/>
      <c r="CB3" s="5"/>
      <c r="CC3" s="5"/>
      <c r="CD3" s="5"/>
      <c r="CE3" s="11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6"/>
      <c r="DA3" s="5"/>
      <c r="DB3" s="5"/>
      <c r="DC3" s="5"/>
      <c r="DD3" s="4"/>
      <c r="DE3" s="5"/>
      <c r="DF3" s="5"/>
      <c r="DG3" s="5"/>
      <c r="DH3" s="5"/>
      <c r="DI3" s="5"/>
      <c r="DJ3" s="5"/>
      <c r="DK3" s="5"/>
      <c r="DL3" s="5"/>
      <c r="DM3" s="5"/>
      <c r="DN3" s="6"/>
      <c r="DO3" s="6"/>
    </row>
    <row r="4" spans="1:121">
      <c r="A4" s="4"/>
      <c r="B4" s="5"/>
      <c r="C4" s="5"/>
      <c r="D4" s="5"/>
      <c r="E4" s="5"/>
      <c r="F4" s="5"/>
      <c r="G4" s="5"/>
      <c r="H4" s="14"/>
      <c r="I4" s="16"/>
      <c r="J4" s="16"/>
      <c r="K4" s="16"/>
      <c r="L4" s="16"/>
      <c r="M4" s="16"/>
      <c r="N4" s="16"/>
      <c r="O4" s="14"/>
      <c r="P4" s="14"/>
      <c r="Q4" s="14"/>
      <c r="R4" s="14"/>
      <c r="S4" s="14"/>
      <c r="T4" s="14"/>
      <c r="U4" s="14"/>
      <c r="V4" s="5"/>
      <c r="W4" s="5"/>
      <c r="X4" s="5"/>
      <c r="Y4" s="5"/>
      <c r="Z4" s="5"/>
      <c r="AA4" s="5"/>
      <c r="AB4" s="5"/>
      <c r="AC4" s="11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6"/>
      <c r="BC4" s="4"/>
      <c r="BD4" s="5"/>
      <c r="BE4" s="5"/>
      <c r="BF4" s="5"/>
      <c r="BG4" s="5"/>
      <c r="BH4" s="5"/>
      <c r="BI4" s="5"/>
      <c r="BJ4" s="14"/>
      <c r="BK4" s="16"/>
      <c r="BL4" s="16"/>
      <c r="BM4" s="16"/>
      <c r="BN4" s="16"/>
      <c r="BO4" s="16"/>
      <c r="BP4" s="16"/>
      <c r="BQ4" s="14"/>
      <c r="BR4" s="14"/>
      <c r="BS4" s="14"/>
      <c r="BT4" s="14"/>
      <c r="BU4" s="14"/>
      <c r="BV4" s="14"/>
      <c r="BW4" s="14"/>
      <c r="BX4" s="5"/>
      <c r="BY4" s="5"/>
      <c r="BZ4" s="5"/>
      <c r="CA4" s="5"/>
      <c r="CB4" s="5"/>
      <c r="CC4" s="5"/>
      <c r="CD4" s="5"/>
      <c r="CE4" s="11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6"/>
      <c r="DA4" s="5"/>
      <c r="DB4" s="5"/>
      <c r="DC4" s="5"/>
      <c r="DD4" s="4"/>
      <c r="DE4" s="5"/>
      <c r="DF4" s="5"/>
      <c r="DG4" s="5"/>
      <c r="DH4" s="5"/>
      <c r="DI4" s="5"/>
      <c r="DJ4" s="5"/>
      <c r="DK4" s="5"/>
      <c r="DL4" s="5"/>
      <c r="DM4" s="5"/>
      <c r="DN4" s="6"/>
      <c r="DO4" s="6"/>
    </row>
    <row r="5" spans="1:121">
      <c r="A5" s="4"/>
      <c r="B5" s="5"/>
      <c r="C5" s="5"/>
      <c r="D5" s="5"/>
      <c r="E5" s="5"/>
      <c r="F5" s="5"/>
      <c r="G5" s="5"/>
      <c r="H5" s="14"/>
      <c r="I5" s="16"/>
      <c r="J5" s="16"/>
      <c r="K5" s="16"/>
      <c r="L5" s="16"/>
      <c r="M5" s="16"/>
      <c r="N5" s="16"/>
      <c r="O5" s="14"/>
      <c r="P5" s="14"/>
      <c r="Q5" s="14"/>
      <c r="R5" s="14"/>
      <c r="S5" s="14"/>
      <c r="T5" s="14"/>
      <c r="U5" s="14"/>
      <c r="V5" s="5"/>
      <c r="W5" s="5"/>
      <c r="X5" s="5"/>
      <c r="Y5" s="5"/>
      <c r="Z5" s="5"/>
      <c r="AA5" s="5"/>
      <c r="AB5" s="5"/>
      <c r="AC5" s="11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/>
      <c r="BC5" s="4"/>
      <c r="BD5" s="5"/>
      <c r="BE5" s="5"/>
      <c r="BF5" s="5"/>
      <c r="BG5" s="5"/>
      <c r="BH5" s="5"/>
      <c r="BI5" s="5"/>
      <c r="BJ5" s="14"/>
      <c r="BK5" s="16"/>
      <c r="BL5" s="16"/>
      <c r="BM5" s="16"/>
      <c r="BN5" s="16"/>
      <c r="BO5" s="16"/>
      <c r="BP5" s="16"/>
      <c r="BQ5" s="14"/>
      <c r="BR5" s="14"/>
      <c r="BS5" s="14"/>
      <c r="BT5" s="14"/>
      <c r="BU5" s="14"/>
      <c r="BV5" s="14"/>
      <c r="BW5" s="14"/>
      <c r="BX5" s="5"/>
      <c r="BY5" s="5"/>
      <c r="BZ5" s="5"/>
      <c r="CA5" s="5"/>
      <c r="CB5" s="5"/>
      <c r="CC5" s="5"/>
      <c r="CD5" s="5"/>
      <c r="CE5" s="11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6"/>
      <c r="DA5" s="5"/>
      <c r="DB5" s="5"/>
      <c r="DC5" s="5"/>
      <c r="DD5" s="4"/>
      <c r="DE5" s="5"/>
      <c r="DF5" s="5"/>
      <c r="DG5" s="5"/>
      <c r="DH5" s="5"/>
      <c r="DI5" s="5"/>
      <c r="DJ5" s="5"/>
      <c r="DK5" s="5"/>
      <c r="DL5" s="5"/>
      <c r="DM5" s="5"/>
      <c r="DN5" s="6"/>
      <c r="DO5" s="6"/>
    </row>
    <row r="6" spans="1:121">
      <c r="A6" s="4"/>
      <c r="B6" s="5"/>
      <c r="C6" s="5"/>
      <c r="D6" s="5"/>
      <c r="E6" s="5"/>
      <c r="F6" s="5"/>
      <c r="G6" s="5"/>
      <c r="H6" s="14"/>
      <c r="I6" s="16"/>
      <c r="J6" s="16"/>
      <c r="K6" s="16"/>
      <c r="L6" s="16"/>
      <c r="M6" s="16"/>
      <c r="N6" s="16"/>
      <c r="O6" s="14"/>
      <c r="P6" s="14"/>
      <c r="Q6" s="14"/>
      <c r="R6" s="14"/>
      <c r="S6" s="14"/>
      <c r="T6" s="14"/>
      <c r="U6" s="14"/>
      <c r="V6" s="5"/>
      <c r="W6" s="5"/>
      <c r="X6" s="5"/>
      <c r="Y6" s="5"/>
      <c r="Z6" s="5"/>
      <c r="AA6" s="5"/>
      <c r="AB6" s="5"/>
      <c r="AC6" s="11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6"/>
      <c r="BC6" s="4"/>
      <c r="BD6" s="5"/>
      <c r="BE6" s="5"/>
      <c r="BF6" s="5"/>
      <c r="BG6" s="5"/>
      <c r="BH6" s="5"/>
      <c r="BI6" s="5"/>
      <c r="BJ6" s="14"/>
      <c r="BK6" s="16"/>
      <c r="BL6" s="16"/>
      <c r="BM6" s="16"/>
      <c r="BN6" s="16"/>
      <c r="BO6" s="16"/>
      <c r="BP6" s="16"/>
      <c r="BQ6" s="14"/>
      <c r="BR6" s="14"/>
      <c r="BS6" s="14"/>
      <c r="BT6" s="14"/>
      <c r="BU6" s="14"/>
      <c r="BV6" s="14"/>
      <c r="BW6" s="14"/>
      <c r="BX6" s="5"/>
      <c r="BY6" s="5"/>
      <c r="BZ6" s="5"/>
      <c r="CA6" s="5"/>
      <c r="CB6" s="5"/>
      <c r="CC6" s="5"/>
      <c r="CD6" s="5"/>
      <c r="CE6" s="11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6"/>
      <c r="DA6" s="5"/>
      <c r="DB6" s="5"/>
      <c r="DC6" s="5"/>
      <c r="DD6" s="4"/>
      <c r="DE6" s="5"/>
      <c r="DF6" s="5"/>
      <c r="DG6" s="5"/>
      <c r="DH6" s="5"/>
      <c r="DI6" s="5"/>
      <c r="DJ6" s="5"/>
      <c r="DK6" s="5"/>
      <c r="DL6" s="5"/>
      <c r="DM6" s="5"/>
      <c r="DN6" s="6"/>
      <c r="DO6" s="6"/>
    </row>
    <row r="7" spans="1:121">
      <c r="A7" s="4"/>
      <c r="B7" s="5"/>
      <c r="C7" s="5"/>
      <c r="D7" s="5"/>
      <c r="E7" s="5"/>
      <c r="F7" s="5"/>
      <c r="G7" s="5"/>
      <c r="H7" s="14"/>
      <c r="I7" s="16"/>
      <c r="J7" s="16"/>
      <c r="K7" s="16"/>
      <c r="L7" s="16"/>
      <c r="M7" s="16"/>
      <c r="N7" s="16"/>
      <c r="O7" s="14"/>
      <c r="P7" s="14"/>
      <c r="Q7" s="14"/>
      <c r="R7" s="14"/>
      <c r="S7" s="14"/>
      <c r="T7" s="14"/>
      <c r="U7" s="14"/>
      <c r="V7" s="5"/>
      <c r="W7" s="5"/>
      <c r="X7" s="5"/>
      <c r="Y7" s="5"/>
      <c r="Z7" s="5"/>
      <c r="AA7" s="5"/>
      <c r="AB7" s="5"/>
      <c r="AC7" s="11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6"/>
      <c r="BC7" s="4"/>
      <c r="BD7" s="5"/>
      <c r="BE7" s="5"/>
      <c r="BF7" s="5"/>
      <c r="BG7" s="5"/>
      <c r="BH7" s="5"/>
      <c r="BI7" s="5"/>
      <c r="BJ7" s="14"/>
      <c r="BK7" s="16"/>
      <c r="BL7" s="16"/>
      <c r="BM7" s="16"/>
      <c r="BN7" s="16"/>
      <c r="BO7" s="16"/>
      <c r="BP7" s="16"/>
      <c r="BQ7" s="14"/>
      <c r="BR7" s="14"/>
      <c r="BS7" s="14"/>
      <c r="BT7" s="14"/>
      <c r="BU7" s="14"/>
      <c r="BV7" s="14"/>
      <c r="BW7" s="14"/>
      <c r="BX7" s="5"/>
      <c r="BY7" s="5"/>
      <c r="BZ7" s="5"/>
      <c r="CA7" s="5"/>
      <c r="CB7" s="5"/>
      <c r="CC7" s="5"/>
      <c r="CD7" s="5"/>
      <c r="CE7" s="11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6"/>
      <c r="DA7" s="5"/>
      <c r="DB7" s="5"/>
      <c r="DC7" s="5"/>
      <c r="DD7" s="4"/>
      <c r="DE7" s="5"/>
      <c r="DF7" s="5"/>
      <c r="DG7" s="5"/>
      <c r="DH7" s="5"/>
      <c r="DI7" s="5"/>
      <c r="DJ7" s="5"/>
      <c r="DK7" s="5"/>
      <c r="DL7" s="5"/>
      <c r="DM7" s="5"/>
      <c r="DN7" s="6"/>
      <c r="DO7" s="6"/>
    </row>
    <row r="8" spans="1:121">
      <c r="A8" s="4"/>
      <c r="B8" s="5"/>
      <c r="C8" s="5"/>
      <c r="D8" s="5"/>
      <c r="E8" s="5"/>
      <c r="F8" s="5"/>
      <c r="G8" s="5"/>
      <c r="H8" s="14"/>
      <c r="I8" s="16"/>
      <c r="J8" s="16"/>
      <c r="K8" s="16"/>
      <c r="L8" s="16"/>
      <c r="M8" s="16"/>
      <c r="N8" s="16"/>
      <c r="O8" s="14"/>
      <c r="P8" s="14"/>
      <c r="Q8" s="14"/>
      <c r="R8" s="14"/>
      <c r="S8" s="14"/>
      <c r="T8" s="14"/>
      <c r="U8" s="14"/>
      <c r="V8" s="5"/>
      <c r="W8" s="5"/>
      <c r="X8" s="5"/>
      <c r="Y8" s="5"/>
      <c r="Z8" s="5"/>
      <c r="AA8" s="5"/>
      <c r="AB8" s="5"/>
      <c r="AC8" s="11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C8" s="4"/>
      <c r="BD8" s="5"/>
      <c r="BE8" s="5"/>
      <c r="BF8" s="5"/>
      <c r="BG8" s="5"/>
      <c r="BH8" s="5"/>
      <c r="BI8" s="5"/>
      <c r="BJ8" s="14"/>
      <c r="BK8" s="16"/>
      <c r="BL8" s="16"/>
      <c r="BM8" s="16"/>
      <c r="BN8" s="16"/>
      <c r="BO8" s="16"/>
      <c r="BP8" s="16"/>
      <c r="BQ8" s="14"/>
      <c r="BR8" s="14"/>
      <c r="BS8" s="14"/>
      <c r="BT8" s="14"/>
      <c r="BU8" s="14"/>
      <c r="BV8" s="14"/>
      <c r="BW8" s="14"/>
      <c r="BX8" s="5"/>
      <c r="BY8" s="5"/>
      <c r="BZ8" s="5"/>
      <c r="CA8" s="5"/>
      <c r="CB8" s="5"/>
      <c r="CC8" s="5"/>
      <c r="CD8" s="5"/>
      <c r="CE8" s="11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6"/>
      <c r="DA8" s="5"/>
      <c r="DB8" s="5"/>
      <c r="DC8" s="5"/>
      <c r="DD8" s="4"/>
      <c r="DE8" s="5"/>
      <c r="DF8" s="5"/>
      <c r="DG8" s="5"/>
      <c r="DH8" s="5"/>
      <c r="DI8" s="5"/>
      <c r="DJ8" s="5"/>
      <c r="DK8" s="5"/>
      <c r="DL8" s="5"/>
      <c r="DM8" s="5"/>
      <c r="DN8" s="6"/>
      <c r="DO8" s="6"/>
    </row>
    <row r="9" spans="1:121">
      <c r="A9" s="4"/>
      <c r="B9" s="5"/>
      <c r="C9" s="5"/>
      <c r="D9" s="5"/>
      <c r="E9" s="5"/>
      <c r="F9" s="5"/>
      <c r="G9" s="5"/>
      <c r="H9" s="14"/>
      <c r="I9" s="16"/>
      <c r="J9" s="16"/>
      <c r="K9" s="16"/>
      <c r="L9" s="16"/>
      <c r="M9" s="16"/>
      <c r="N9" s="16"/>
      <c r="O9" s="14"/>
      <c r="P9" s="14"/>
      <c r="Q9" s="14"/>
      <c r="R9" s="14"/>
      <c r="S9" s="14"/>
      <c r="T9" s="14"/>
      <c r="U9" s="14"/>
      <c r="V9" s="5"/>
      <c r="W9" s="5"/>
      <c r="X9" s="5"/>
      <c r="Y9" s="5"/>
      <c r="Z9" s="5"/>
      <c r="AA9" s="5"/>
      <c r="AB9" s="5"/>
      <c r="AC9" s="11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C9" s="4"/>
      <c r="BD9" s="5"/>
      <c r="BE9" s="5"/>
      <c r="BF9" s="5"/>
      <c r="BG9" s="5"/>
      <c r="BH9" s="5"/>
      <c r="BI9" s="5"/>
      <c r="BJ9" s="14"/>
      <c r="BK9" s="16"/>
      <c r="BL9" s="16"/>
      <c r="BM9" s="16"/>
      <c r="BN9" s="16"/>
      <c r="BO9" s="16"/>
      <c r="BP9" s="16"/>
      <c r="BQ9" s="14"/>
      <c r="BR9" s="14"/>
      <c r="BS9" s="14"/>
      <c r="BT9" s="14"/>
      <c r="BU9" s="14"/>
      <c r="BV9" s="14"/>
      <c r="BW9" s="14"/>
      <c r="BX9" s="5"/>
      <c r="BY9" s="5"/>
      <c r="BZ9" s="5"/>
      <c r="CA9" s="5"/>
      <c r="CB9" s="5"/>
      <c r="CC9" s="5"/>
      <c r="CD9" s="5"/>
      <c r="CE9" s="11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6"/>
      <c r="DA9" s="5"/>
      <c r="DB9" s="5"/>
      <c r="DC9" s="5"/>
      <c r="DD9" s="4"/>
      <c r="DE9" s="5"/>
      <c r="DF9" s="5"/>
      <c r="DG9" s="5"/>
      <c r="DH9" s="5"/>
      <c r="DI9" s="5"/>
      <c r="DJ9" s="5"/>
      <c r="DK9" s="5"/>
      <c r="DL9" s="5"/>
      <c r="DM9" s="5"/>
      <c r="DN9" s="6"/>
      <c r="DO9" s="6"/>
    </row>
    <row r="10" spans="1:12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C10" s="4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6"/>
      <c r="DA10" s="5"/>
      <c r="DB10" s="5"/>
      <c r="DC10" s="5"/>
      <c r="DD10" s="4"/>
      <c r="DE10" s="5"/>
      <c r="DF10" s="5"/>
      <c r="DG10" s="5"/>
      <c r="DH10" s="5"/>
      <c r="DI10" s="5"/>
      <c r="DJ10" s="5"/>
      <c r="DK10" s="5"/>
      <c r="DL10" s="5"/>
      <c r="DM10" s="5"/>
      <c r="DN10" s="6"/>
      <c r="DO10" s="6"/>
    </row>
    <row r="11" spans="1:12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C11" s="4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6"/>
      <c r="DA11" s="5"/>
      <c r="DB11" s="5"/>
      <c r="DC11" s="5"/>
      <c r="DD11" s="4"/>
      <c r="DE11" s="5"/>
      <c r="DF11" s="5"/>
      <c r="DG11" s="5"/>
      <c r="DH11" s="5"/>
      <c r="DI11" s="5"/>
      <c r="DJ11" s="5"/>
      <c r="DK11" s="5"/>
      <c r="DL11" s="5"/>
      <c r="DM11" s="5"/>
      <c r="DN11" s="6"/>
      <c r="DO11" s="6"/>
    </row>
    <row r="12" spans="1:12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C12" s="4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6"/>
      <c r="DA12" s="5"/>
      <c r="DB12" s="5"/>
      <c r="DC12" s="5"/>
      <c r="DD12" s="4"/>
      <c r="DE12" s="5"/>
      <c r="DF12" s="5"/>
      <c r="DG12" s="5"/>
      <c r="DH12" s="5"/>
      <c r="DI12" s="5"/>
      <c r="DJ12" s="5"/>
      <c r="DK12" s="5"/>
      <c r="DL12" s="5"/>
      <c r="DM12" s="5"/>
      <c r="DN12" s="6"/>
      <c r="DO12" s="6"/>
    </row>
    <row r="13" spans="1:121" ht="13.5" thickBot="1">
      <c r="A13" s="4"/>
      <c r="B13" s="5"/>
      <c r="C13" s="5"/>
      <c r="D13" s="5"/>
      <c r="E13" s="5"/>
      <c r="F13" s="5"/>
      <c r="G13" s="5"/>
      <c r="H13" s="23"/>
      <c r="I13" s="9"/>
      <c r="J13" s="9"/>
      <c r="K13" s="9"/>
      <c r="L13" s="9"/>
      <c r="M13" s="9"/>
      <c r="N13" s="9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9"/>
      <c r="AZ13" s="9"/>
      <c r="BA13" s="24"/>
      <c r="BC13" s="4"/>
      <c r="BD13" s="5"/>
      <c r="BE13" s="5"/>
      <c r="BF13" s="5"/>
      <c r="BG13" s="5"/>
      <c r="BH13" s="5"/>
      <c r="BI13" s="5"/>
      <c r="BJ13" s="23"/>
      <c r="BK13" s="9"/>
      <c r="BL13" s="9"/>
      <c r="BM13" s="9"/>
      <c r="BN13" s="9"/>
      <c r="BO13" s="9"/>
      <c r="BP13" s="9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4"/>
      <c r="DA13" s="9"/>
      <c r="DB13" s="9"/>
      <c r="DC13" s="9"/>
      <c r="DD13" s="67"/>
      <c r="DE13" s="23"/>
      <c r="DF13" s="5"/>
      <c r="DG13" s="5"/>
      <c r="DH13" s="5"/>
      <c r="DI13" s="5"/>
      <c r="DJ13" s="5"/>
      <c r="DK13" s="5"/>
      <c r="DL13" s="5"/>
      <c r="DM13" s="5"/>
      <c r="DN13" s="6"/>
      <c r="DO13" s="6"/>
    </row>
    <row r="14" spans="1:121" s="90" customFormat="1" ht="24.95" customHeight="1" thickBot="1">
      <c r="A14" s="86"/>
      <c r="B14" s="87"/>
      <c r="C14" s="87"/>
      <c r="D14" s="87"/>
      <c r="E14" s="87"/>
      <c r="F14" s="87"/>
      <c r="G14" s="87"/>
      <c r="H14" s="241" t="s">
        <v>7</v>
      </c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3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8"/>
      <c r="AZ14" s="88"/>
      <c r="BA14" s="89"/>
      <c r="BC14" s="86"/>
      <c r="BD14" s="87"/>
      <c r="BE14" s="87"/>
      <c r="BF14" s="87"/>
      <c r="BG14" s="226" t="s">
        <v>12</v>
      </c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8"/>
      <c r="DD14" s="120"/>
      <c r="DE14" s="121"/>
      <c r="DF14" s="121"/>
      <c r="DG14" s="121"/>
      <c r="DH14" s="121"/>
      <c r="DI14" s="121"/>
      <c r="DJ14" s="121"/>
      <c r="DK14" s="121"/>
      <c r="DL14" s="121"/>
      <c r="DM14" s="121"/>
      <c r="DN14" s="122"/>
      <c r="DO14" s="122"/>
    </row>
    <row r="15" spans="1:121" s="90" customFormat="1" ht="24.95" customHeight="1">
      <c r="A15" s="86"/>
      <c r="B15" s="87"/>
      <c r="C15" s="87"/>
      <c r="D15" s="87"/>
      <c r="E15" s="87"/>
      <c r="F15" s="87"/>
      <c r="G15" s="87"/>
      <c r="H15" s="244" t="s">
        <v>192</v>
      </c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6"/>
      <c r="V15" s="244" t="s">
        <v>193</v>
      </c>
      <c r="W15" s="245"/>
      <c r="X15" s="245"/>
      <c r="Y15" s="245"/>
      <c r="Z15" s="245"/>
      <c r="AA15" s="245"/>
      <c r="AB15" s="246"/>
      <c r="AC15" s="259" t="s">
        <v>194</v>
      </c>
      <c r="AD15" s="259"/>
      <c r="AE15" s="259"/>
      <c r="AF15" s="259"/>
      <c r="AG15" s="259"/>
      <c r="AH15" s="259"/>
      <c r="AI15" s="241"/>
      <c r="AJ15" s="255" t="s">
        <v>185</v>
      </c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7"/>
      <c r="AV15" s="255" t="s">
        <v>186</v>
      </c>
      <c r="AW15" s="256"/>
      <c r="AX15" s="256"/>
      <c r="AY15" s="256"/>
      <c r="AZ15" s="256"/>
      <c r="BA15" s="257"/>
      <c r="BC15" s="86"/>
      <c r="BD15" s="87"/>
      <c r="BE15" s="87"/>
      <c r="BF15" s="87"/>
      <c r="BG15" s="260" t="s">
        <v>195</v>
      </c>
      <c r="BH15" s="261"/>
      <c r="BI15" s="261"/>
      <c r="BJ15" s="261"/>
      <c r="BK15" s="261"/>
      <c r="BL15" s="261"/>
      <c r="BM15" s="262"/>
      <c r="BN15" s="245" t="s">
        <v>196</v>
      </c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6"/>
      <c r="CB15" s="240" t="s">
        <v>197</v>
      </c>
      <c r="CC15" s="240"/>
      <c r="CD15" s="240"/>
      <c r="CE15" s="240"/>
      <c r="CF15" s="240"/>
      <c r="CG15" s="240"/>
      <c r="CH15" s="244"/>
      <c r="CI15" s="229" t="s">
        <v>163</v>
      </c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1"/>
      <c r="CU15" s="229"/>
      <c r="CV15" s="230"/>
      <c r="CW15" s="230"/>
      <c r="CX15" s="230"/>
      <c r="CY15" s="230"/>
      <c r="CZ15" s="231"/>
      <c r="DD15" s="120"/>
      <c r="DE15" s="121"/>
      <c r="DF15" s="121"/>
      <c r="DG15" s="121"/>
      <c r="DH15" s="255" t="s">
        <v>187</v>
      </c>
      <c r="DI15" s="256"/>
      <c r="DJ15" s="256"/>
      <c r="DK15" s="256"/>
      <c r="DL15" s="256"/>
      <c r="DM15" s="256"/>
      <c r="DN15" s="257"/>
      <c r="DO15" s="119"/>
    </row>
    <row r="16" spans="1:121" s="90" customFormat="1" ht="24.95" customHeight="1" thickBot="1">
      <c r="A16" s="235" t="s">
        <v>1</v>
      </c>
      <c r="B16" s="238" t="s">
        <v>3</v>
      </c>
      <c r="C16" s="238" t="s">
        <v>4</v>
      </c>
      <c r="D16" s="238" t="s">
        <v>2</v>
      </c>
      <c r="E16" s="238" t="s">
        <v>28</v>
      </c>
      <c r="F16" s="238" t="s">
        <v>29</v>
      </c>
      <c r="G16" s="238" t="s">
        <v>30</v>
      </c>
      <c r="H16" s="241" t="s">
        <v>124</v>
      </c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3"/>
      <c r="V16" s="241" t="s">
        <v>125</v>
      </c>
      <c r="W16" s="242"/>
      <c r="X16" s="242"/>
      <c r="Y16" s="242"/>
      <c r="Z16" s="242"/>
      <c r="AA16" s="242"/>
      <c r="AB16" s="243"/>
      <c r="AC16" s="241" t="s">
        <v>126</v>
      </c>
      <c r="AD16" s="242"/>
      <c r="AE16" s="242"/>
      <c r="AF16" s="242"/>
      <c r="AG16" s="242"/>
      <c r="AH16" s="242"/>
      <c r="AI16" s="242"/>
      <c r="AJ16" s="232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4"/>
      <c r="AV16" s="232"/>
      <c r="AW16" s="233"/>
      <c r="AX16" s="233"/>
      <c r="AY16" s="233"/>
      <c r="AZ16" s="233"/>
      <c r="BA16" s="234"/>
      <c r="BC16" s="86"/>
      <c r="BD16" s="87"/>
      <c r="BE16" s="87"/>
      <c r="BF16" s="87"/>
      <c r="BG16" s="263" t="s">
        <v>125</v>
      </c>
      <c r="BH16" s="247"/>
      <c r="BI16" s="247"/>
      <c r="BJ16" s="247"/>
      <c r="BK16" s="247"/>
      <c r="BL16" s="247"/>
      <c r="BM16" s="264"/>
      <c r="BN16" s="247" t="s">
        <v>127</v>
      </c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8"/>
      <c r="CB16" s="258" t="s">
        <v>125</v>
      </c>
      <c r="CC16" s="247"/>
      <c r="CD16" s="247"/>
      <c r="CE16" s="247"/>
      <c r="CF16" s="247"/>
      <c r="CG16" s="247"/>
      <c r="CH16" s="247"/>
      <c r="CI16" s="232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4"/>
      <c r="CU16" s="229"/>
      <c r="CV16" s="230"/>
      <c r="CW16" s="230"/>
      <c r="CX16" s="230"/>
      <c r="CY16" s="230"/>
      <c r="CZ16" s="231"/>
      <c r="DA16" s="87"/>
      <c r="DB16" s="87"/>
      <c r="DC16" s="87"/>
      <c r="DD16" s="120"/>
      <c r="DE16" s="121"/>
      <c r="DF16" s="121"/>
      <c r="DG16" s="121"/>
      <c r="DH16" s="229"/>
      <c r="DI16" s="230"/>
      <c r="DJ16" s="230"/>
      <c r="DK16" s="230"/>
      <c r="DL16" s="230"/>
      <c r="DM16" s="230"/>
      <c r="DN16" s="231"/>
      <c r="DO16" s="122"/>
    </row>
    <row r="17" spans="1:119" s="90" customFormat="1" ht="24.95" customHeight="1" thickBot="1">
      <c r="A17" s="236"/>
      <c r="B17" s="239"/>
      <c r="C17" s="239"/>
      <c r="D17" s="239"/>
      <c r="E17" s="239"/>
      <c r="F17" s="239"/>
      <c r="G17" s="239"/>
      <c r="H17" s="241" t="s">
        <v>10</v>
      </c>
      <c r="I17" s="242"/>
      <c r="J17" s="242"/>
      <c r="K17" s="242"/>
      <c r="L17" s="242"/>
      <c r="M17" s="242"/>
      <c r="N17" s="242"/>
      <c r="O17" s="242" t="s">
        <v>11</v>
      </c>
      <c r="P17" s="242"/>
      <c r="Q17" s="242"/>
      <c r="R17" s="242"/>
      <c r="S17" s="242"/>
      <c r="T17" s="242"/>
      <c r="U17" s="243"/>
      <c r="V17" s="241" t="s">
        <v>22</v>
      </c>
      <c r="W17" s="242"/>
      <c r="X17" s="242"/>
      <c r="Y17" s="242"/>
      <c r="Z17" s="242"/>
      <c r="AA17" s="242"/>
      <c r="AB17" s="243"/>
      <c r="AC17" s="241" t="s">
        <v>23</v>
      </c>
      <c r="AD17" s="242"/>
      <c r="AE17" s="242"/>
      <c r="AF17" s="242"/>
      <c r="AG17" s="242"/>
      <c r="AH17" s="242"/>
      <c r="AI17" s="243"/>
      <c r="AJ17" s="244" t="s">
        <v>192</v>
      </c>
      <c r="AK17" s="245"/>
      <c r="AL17" s="245"/>
      <c r="AM17" s="245"/>
      <c r="AN17" s="245" t="s">
        <v>193</v>
      </c>
      <c r="AO17" s="245"/>
      <c r="AP17" s="245"/>
      <c r="AQ17" s="245"/>
      <c r="AR17" s="245" t="s">
        <v>194</v>
      </c>
      <c r="AS17" s="245"/>
      <c r="AT17" s="245"/>
      <c r="AU17" s="246"/>
      <c r="AV17" s="251" t="s">
        <v>166</v>
      </c>
      <c r="AW17" s="249" t="s">
        <v>178</v>
      </c>
      <c r="AX17" s="249" t="s">
        <v>179</v>
      </c>
      <c r="AY17" s="265" t="s">
        <v>167</v>
      </c>
      <c r="AZ17" s="224" t="s">
        <v>148</v>
      </c>
      <c r="BA17" s="253" t="s">
        <v>165</v>
      </c>
      <c r="BC17" s="86"/>
      <c r="BD17" s="87"/>
      <c r="BE17" s="87"/>
      <c r="BF17" s="87"/>
      <c r="BG17" s="226" t="s">
        <v>181</v>
      </c>
      <c r="BH17" s="227"/>
      <c r="BI17" s="227"/>
      <c r="BJ17" s="227"/>
      <c r="BK17" s="227"/>
      <c r="BL17" s="227"/>
      <c r="BM17" s="228"/>
      <c r="BN17" s="226" t="s">
        <v>182</v>
      </c>
      <c r="BO17" s="227"/>
      <c r="BP17" s="227"/>
      <c r="BQ17" s="227"/>
      <c r="BR17" s="227"/>
      <c r="BS17" s="227"/>
      <c r="BT17" s="228"/>
      <c r="BU17" s="226" t="s">
        <v>183</v>
      </c>
      <c r="BV17" s="227"/>
      <c r="BW17" s="227"/>
      <c r="BX17" s="227"/>
      <c r="BY17" s="227"/>
      <c r="BZ17" s="227"/>
      <c r="CA17" s="228"/>
      <c r="CB17" s="226" t="s">
        <v>184</v>
      </c>
      <c r="CC17" s="227"/>
      <c r="CD17" s="227"/>
      <c r="CE17" s="227"/>
      <c r="CF17" s="227"/>
      <c r="CG17" s="227"/>
      <c r="CH17" s="228"/>
      <c r="CI17" s="226" t="s">
        <v>195</v>
      </c>
      <c r="CJ17" s="227"/>
      <c r="CK17" s="227"/>
      <c r="CL17" s="228"/>
      <c r="CM17" s="226" t="s">
        <v>196</v>
      </c>
      <c r="CN17" s="227"/>
      <c r="CO17" s="227"/>
      <c r="CP17" s="228"/>
      <c r="CQ17" s="226" t="s">
        <v>197</v>
      </c>
      <c r="CR17" s="227"/>
      <c r="CS17" s="227"/>
      <c r="CT17" s="228"/>
      <c r="CU17" s="232"/>
      <c r="CV17" s="233"/>
      <c r="CW17" s="233"/>
      <c r="CX17" s="233"/>
      <c r="CY17" s="233"/>
      <c r="CZ17" s="234"/>
      <c r="DA17" s="87"/>
      <c r="DB17" s="87"/>
      <c r="DC17" s="87"/>
      <c r="DD17" s="120"/>
      <c r="DE17" s="121"/>
      <c r="DF17" s="121"/>
      <c r="DG17" s="121"/>
      <c r="DH17" s="229"/>
      <c r="DI17" s="230"/>
      <c r="DJ17" s="230"/>
      <c r="DK17" s="230"/>
      <c r="DL17" s="230"/>
      <c r="DM17" s="230"/>
      <c r="DN17" s="231"/>
      <c r="DO17" s="122"/>
    </row>
    <row r="18" spans="1:119" s="90" customFormat="1" ht="66" customHeight="1" thickBot="1">
      <c r="A18" s="237"/>
      <c r="B18" s="240"/>
      <c r="C18" s="240"/>
      <c r="D18" s="240"/>
      <c r="E18" s="240"/>
      <c r="F18" s="240"/>
      <c r="G18" s="240"/>
      <c r="H18" s="91" t="s">
        <v>171</v>
      </c>
      <c r="I18" s="92" t="s">
        <v>172</v>
      </c>
      <c r="J18" s="93" t="s">
        <v>173</v>
      </c>
      <c r="K18" s="94" t="s">
        <v>174</v>
      </c>
      <c r="L18" s="95" t="s">
        <v>175</v>
      </c>
      <c r="M18" s="94" t="s">
        <v>176</v>
      </c>
      <c r="N18" s="94" t="s">
        <v>148</v>
      </c>
      <c r="O18" s="91" t="s">
        <v>171</v>
      </c>
      <c r="P18" s="92" t="s">
        <v>172</v>
      </c>
      <c r="Q18" s="93" t="s">
        <v>173</v>
      </c>
      <c r="R18" s="94" t="s">
        <v>174</v>
      </c>
      <c r="S18" s="95" t="s">
        <v>175</v>
      </c>
      <c r="T18" s="94" t="s">
        <v>176</v>
      </c>
      <c r="U18" s="94" t="s">
        <v>148</v>
      </c>
      <c r="V18" s="91" t="s">
        <v>171</v>
      </c>
      <c r="W18" s="92" t="s">
        <v>172</v>
      </c>
      <c r="X18" s="93" t="s">
        <v>173</v>
      </c>
      <c r="Y18" s="94" t="s">
        <v>174</v>
      </c>
      <c r="Z18" s="95" t="s">
        <v>175</v>
      </c>
      <c r="AA18" s="94" t="s">
        <v>176</v>
      </c>
      <c r="AB18" s="94" t="s">
        <v>148</v>
      </c>
      <c r="AC18" s="91" t="s">
        <v>171</v>
      </c>
      <c r="AD18" s="92" t="s">
        <v>172</v>
      </c>
      <c r="AE18" s="93" t="s">
        <v>173</v>
      </c>
      <c r="AF18" s="94" t="s">
        <v>174</v>
      </c>
      <c r="AG18" s="95" t="s">
        <v>175</v>
      </c>
      <c r="AH18" s="94" t="s">
        <v>176</v>
      </c>
      <c r="AI18" s="94" t="s">
        <v>148</v>
      </c>
      <c r="AJ18" s="96" t="s">
        <v>6</v>
      </c>
      <c r="AK18" s="97" t="s">
        <v>177</v>
      </c>
      <c r="AL18" s="98" t="s">
        <v>178</v>
      </c>
      <c r="AM18" s="99" t="s">
        <v>148</v>
      </c>
      <c r="AN18" s="96" t="s">
        <v>6</v>
      </c>
      <c r="AO18" s="97" t="s">
        <v>177</v>
      </c>
      <c r="AP18" s="98" t="s">
        <v>178</v>
      </c>
      <c r="AQ18" s="99" t="s">
        <v>148</v>
      </c>
      <c r="AR18" s="96" t="s">
        <v>6</v>
      </c>
      <c r="AS18" s="97" t="s">
        <v>177</v>
      </c>
      <c r="AT18" s="98" t="s">
        <v>178</v>
      </c>
      <c r="AU18" s="99" t="s">
        <v>148</v>
      </c>
      <c r="AV18" s="252"/>
      <c r="AW18" s="250"/>
      <c r="AX18" s="250"/>
      <c r="AY18" s="266"/>
      <c r="AZ18" s="225"/>
      <c r="BA18" s="254"/>
      <c r="BC18" s="100" t="s">
        <v>1</v>
      </c>
      <c r="BD18" s="101" t="s">
        <v>2</v>
      </c>
      <c r="BE18" s="101" t="s">
        <v>3</v>
      </c>
      <c r="BF18" s="102" t="s">
        <v>4</v>
      </c>
      <c r="BG18" s="91" t="s">
        <v>171</v>
      </c>
      <c r="BH18" s="93" t="s">
        <v>172</v>
      </c>
      <c r="BI18" s="93" t="s">
        <v>173</v>
      </c>
      <c r="BJ18" s="94" t="s">
        <v>174</v>
      </c>
      <c r="BK18" s="95" t="s">
        <v>175</v>
      </c>
      <c r="BL18" s="94" t="s">
        <v>176</v>
      </c>
      <c r="BM18" s="103" t="s">
        <v>148</v>
      </c>
      <c r="BN18" s="91" t="s">
        <v>171</v>
      </c>
      <c r="BO18" s="93" t="s">
        <v>172</v>
      </c>
      <c r="BP18" s="93" t="s">
        <v>173</v>
      </c>
      <c r="BQ18" s="94" t="s">
        <v>174</v>
      </c>
      <c r="BR18" s="95" t="s">
        <v>175</v>
      </c>
      <c r="BS18" s="94" t="s">
        <v>176</v>
      </c>
      <c r="BT18" s="103" t="s">
        <v>148</v>
      </c>
      <c r="BU18" s="91" t="s">
        <v>171</v>
      </c>
      <c r="BV18" s="93" t="s">
        <v>172</v>
      </c>
      <c r="BW18" s="93" t="s">
        <v>173</v>
      </c>
      <c r="BX18" s="94" t="s">
        <v>174</v>
      </c>
      <c r="BY18" s="95" t="s">
        <v>175</v>
      </c>
      <c r="BZ18" s="94" t="s">
        <v>176</v>
      </c>
      <c r="CA18" s="103" t="s">
        <v>148</v>
      </c>
      <c r="CB18" s="91" t="s">
        <v>171</v>
      </c>
      <c r="CC18" s="93" t="s">
        <v>172</v>
      </c>
      <c r="CD18" s="93" t="s">
        <v>173</v>
      </c>
      <c r="CE18" s="94" t="s">
        <v>174</v>
      </c>
      <c r="CF18" s="95" t="s">
        <v>175</v>
      </c>
      <c r="CG18" s="94" t="s">
        <v>176</v>
      </c>
      <c r="CH18" s="103" t="s">
        <v>148</v>
      </c>
      <c r="CI18" s="104" t="s">
        <v>6</v>
      </c>
      <c r="CJ18" s="97" t="s">
        <v>177</v>
      </c>
      <c r="CK18" s="98" t="s">
        <v>178</v>
      </c>
      <c r="CL18" s="103" t="s">
        <v>148</v>
      </c>
      <c r="CM18" s="104" t="s">
        <v>6</v>
      </c>
      <c r="CN18" s="97" t="s">
        <v>177</v>
      </c>
      <c r="CO18" s="98" t="s">
        <v>178</v>
      </c>
      <c r="CP18" s="103" t="s">
        <v>148</v>
      </c>
      <c r="CQ18" s="104" t="s">
        <v>6</v>
      </c>
      <c r="CR18" s="97" t="s">
        <v>177</v>
      </c>
      <c r="CS18" s="98" t="s">
        <v>178</v>
      </c>
      <c r="CT18" s="103" t="s">
        <v>148</v>
      </c>
      <c r="CU18" s="104" t="s">
        <v>200</v>
      </c>
      <c r="CV18" s="98" t="s">
        <v>178</v>
      </c>
      <c r="CW18" s="105" t="s">
        <v>164</v>
      </c>
      <c r="CX18" s="105" t="s">
        <v>168</v>
      </c>
      <c r="CY18" s="106" t="s">
        <v>170</v>
      </c>
      <c r="CZ18" s="107" t="s">
        <v>165</v>
      </c>
      <c r="DA18" s="87"/>
      <c r="DB18" s="87"/>
      <c r="DC18" s="87"/>
      <c r="DD18" s="108" t="s">
        <v>1</v>
      </c>
      <c r="DE18" s="108" t="s">
        <v>2</v>
      </c>
      <c r="DF18" s="108" t="s">
        <v>3</v>
      </c>
      <c r="DG18" s="118" t="s">
        <v>4</v>
      </c>
      <c r="DH18" s="109" t="s">
        <v>188</v>
      </c>
      <c r="DI18" s="110" t="s">
        <v>189</v>
      </c>
      <c r="DJ18" s="109" t="s">
        <v>190</v>
      </c>
      <c r="DK18" s="110" t="s">
        <v>191</v>
      </c>
      <c r="DL18" s="127" t="s">
        <v>169</v>
      </c>
      <c r="DM18" s="130" t="s">
        <v>199</v>
      </c>
      <c r="DN18" s="130" t="s">
        <v>198</v>
      </c>
      <c r="DO18" s="131" t="s">
        <v>207</v>
      </c>
    </row>
    <row r="19" spans="1:119" s="68" customFormat="1" ht="30" customHeight="1">
      <c r="A19" s="76">
        <v>1</v>
      </c>
      <c r="B19" s="182" t="s">
        <v>222</v>
      </c>
      <c r="C19" s="182" t="s">
        <v>70</v>
      </c>
      <c r="D19" s="182" t="s">
        <v>254</v>
      </c>
      <c r="E19" s="223" t="s">
        <v>271</v>
      </c>
      <c r="F19" s="223" t="s">
        <v>93</v>
      </c>
      <c r="G19" s="223" t="s">
        <v>95</v>
      </c>
      <c r="H19" s="77">
        <v>14.5</v>
      </c>
      <c r="I19" s="78"/>
      <c r="J19" s="79">
        <f>IF(H19&gt;=I19,H19,I19)</f>
        <v>14.5</v>
      </c>
      <c r="K19" s="80">
        <f>IF(J19&gt;=10,8,0)</f>
        <v>8</v>
      </c>
      <c r="L19" s="81">
        <f>IF(I19="",0,1)</f>
        <v>0</v>
      </c>
      <c r="M19" s="82" t="str">
        <f>IF(J19&gt;=18,"A",IF(J19&gt;=16,"B",IF(J19&gt;=14,"C",IF(J19&gt;=12,"D",IF(J19&gt;=10,"E","F")))))</f>
        <v>C</v>
      </c>
      <c r="N19" s="81" t="str">
        <f>IF(I19="","N","R")</f>
        <v>N</v>
      </c>
      <c r="O19" s="83">
        <v>16.5</v>
      </c>
      <c r="P19" s="80"/>
      <c r="Q19" s="79">
        <f>IF(O19&gt;=P19,O19,P19)</f>
        <v>16.5</v>
      </c>
      <c r="R19" s="80">
        <f>IF(Q19&gt;=10,5,0)</f>
        <v>5</v>
      </c>
      <c r="S19" s="81">
        <f>IF(P19="",0,1)</f>
        <v>0</v>
      </c>
      <c r="T19" s="82" t="str">
        <f>IF(Q19&gt;=18,"A",IF(Q19&gt;=16,"B",IF(Q19&gt;=14,"C",IF(Q19&gt;=12,"D",IF(Q19&gt;=10,"E","F")))))</f>
        <v>B</v>
      </c>
      <c r="U19" s="81" t="str">
        <f>IF(P19="","N","R")</f>
        <v>N</v>
      </c>
      <c r="V19" s="83">
        <v>14.75</v>
      </c>
      <c r="W19" s="80"/>
      <c r="X19" s="79">
        <f>IF(V19&gt;=W19,V19,W19)</f>
        <v>14.75</v>
      </c>
      <c r="Y19" s="80">
        <f>IF(X19&gt;=10,9,0)</f>
        <v>9</v>
      </c>
      <c r="Z19" s="81">
        <f>IF(W19="",0,1)</f>
        <v>0</v>
      </c>
      <c r="AA19" s="82" t="str">
        <f>IF(X19&gt;=18,"A",IF(X19&gt;=16,"B",IF(X19&gt;=14,"C",IF(X19&gt;=12,"D",IF(X19&gt;=10,"E","F")))))</f>
        <v>C</v>
      </c>
      <c r="AB19" s="81" t="str">
        <f>IF(W19="","N","R")</f>
        <v>N</v>
      </c>
      <c r="AC19" s="83">
        <v>12.5</v>
      </c>
      <c r="AD19" s="80"/>
      <c r="AE19" s="79">
        <f>IF(AC19&gt;=AD19,AC19,AD19)</f>
        <v>12.5</v>
      </c>
      <c r="AF19" s="81">
        <f>IF(AE19&gt;=10,8,0)</f>
        <v>8</v>
      </c>
      <c r="AG19" s="81">
        <f>IF(AD19="",0,1)</f>
        <v>0</v>
      </c>
      <c r="AH19" s="82" t="str">
        <f>IF(AE19&gt;=18,"A",IF(AE19&gt;=16,"B",IF(AE19&gt;=14,"C",IF(AE19&gt;=12,"D",IF(AE19&gt;=10,"E","F")))))</f>
        <v>D</v>
      </c>
      <c r="AI19" s="81" t="str">
        <f>IF(AD19="","N","R")</f>
        <v>N</v>
      </c>
      <c r="AJ19" s="83">
        <f>(J19*3+Q19*2)/5</f>
        <v>15.3</v>
      </c>
      <c r="AK19" s="80">
        <f>IF(AJ19&gt;=10,13,K19+R19)</f>
        <v>13</v>
      </c>
      <c r="AL19" s="84">
        <f>L19+S19</f>
        <v>0</v>
      </c>
      <c r="AM19" s="80" t="str">
        <f>IF(AL19=0,"N","R")</f>
        <v>N</v>
      </c>
      <c r="AN19" s="83">
        <f>(X19*3)/3</f>
        <v>14.75</v>
      </c>
      <c r="AO19" s="80">
        <f>IF(AN19&gt;=10,9,Y19)</f>
        <v>9</v>
      </c>
      <c r="AP19" s="84">
        <f>Z19</f>
        <v>0</v>
      </c>
      <c r="AQ19" s="80" t="str">
        <f>IF(AP19=0,"N","R")</f>
        <v>N</v>
      </c>
      <c r="AR19" s="83">
        <f>(AE19*2)/2</f>
        <v>12.5</v>
      </c>
      <c r="AS19" s="80">
        <f>IF(AR19&gt;=10,8,AF19)</f>
        <v>8</v>
      </c>
      <c r="AT19" s="84">
        <f>AL19</f>
        <v>0</v>
      </c>
      <c r="AU19" s="80" t="str">
        <f>IF(AT19=0,"N","R")</f>
        <v>N</v>
      </c>
      <c r="AV19" s="83">
        <f>(AJ19*5+AN19*3+AR19*2)/10</f>
        <v>14.574999999999999</v>
      </c>
      <c r="AW19" s="80">
        <f>AL19+AP19+AT19</f>
        <v>0</v>
      </c>
      <c r="AX19" s="80">
        <f>AK19+AO19+AS19</f>
        <v>30</v>
      </c>
      <c r="AY19" s="80">
        <f>IF(AV19&gt;=10,30,AX19)</f>
        <v>30</v>
      </c>
      <c r="AZ19" s="80" t="str">
        <f>IF(AW19=0,"N","R")</f>
        <v>N</v>
      </c>
      <c r="BA19" s="85" t="str">
        <f>IF(AV19&gt;=10,"Semestre validé","Semestre non validé")</f>
        <v>Semestre validé</v>
      </c>
      <c r="BC19" s="114">
        <v>1</v>
      </c>
      <c r="BD19" s="182" t="s">
        <v>222</v>
      </c>
      <c r="BE19" s="182" t="s">
        <v>70</v>
      </c>
      <c r="BF19" s="182" t="s">
        <v>254</v>
      </c>
      <c r="BG19" s="189"/>
      <c r="BH19" s="190"/>
      <c r="BI19" s="189">
        <f>IF(BG19&gt;=BH19,BG19,BH19)</f>
        <v>0</v>
      </c>
      <c r="BJ19" s="190">
        <f>IF(BI19&gt;=10,9,0)</f>
        <v>0</v>
      </c>
      <c r="BK19" s="190">
        <f>IF(BH19="",0,1)</f>
        <v>0</v>
      </c>
      <c r="BL19" s="191" t="str">
        <f>IF(BI19&gt;=18,"A",IF(BI19&gt;=16,"B",IF(BI19&gt;=14,"C",IF(BI19&gt;=12,"D",IF(BI19&gt;=10,"E","F")))))</f>
        <v>F</v>
      </c>
      <c r="BM19" s="190" t="str">
        <f>IF(BK19=0,"N","R")</f>
        <v>N</v>
      </c>
      <c r="BN19" s="189"/>
      <c r="BO19" s="190"/>
      <c r="BP19" s="189">
        <f>IF(BN19&gt;=BO19,BN19,BO19)</f>
        <v>0</v>
      </c>
      <c r="BQ19" s="190">
        <f>IF(BP19&gt;=10,6,0)</f>
        <v>0</v>
      </c>
      <c r="BR19" s="190">
        <f>IF(BO19="",0,1)</f>
        <v>0</v>
      </c>
      <c r="BS19" s="191" t="str">
        <f>IF(BP19&gt;=18,"A",IF(BP19&gt;=16,"B",IF(BP19&gt;=14,"C",IF(BP19&gt;=12,"D",IF(BP19&gt;=10,"E","F")))))</f>
        <v>F</v>
      </c>
      <c r="BT19" s="190" t="str">
        <f>IF(BO19=0,"N","R")</f>
        <v>N</v>
      </c>
      <c r="BU19" s="189"/>
      <c r="BV19" s="190"/>
      <c r="BW19" s="189">
        <f>IF(BU19&gt;=BV19,BU19,BV19)</f>
        <v>0</v>
      </c>
      <c r="BX19" s="190">
        <f>IF(BW19&gt;=10,6,0)</f>
        <v>0</v>
      </c>
      <c r="BY19" s="190">
        <f>IF(BV19="",0,1)</f>
        <v>0</v>
      </c>
      <c r="BZ19" s="191" t="str">
        <f>IF(BW19&gt;=18,"A",IF(BW19&gt;=16,"B",IF(BW19&gt;=14,"C",IF(BW19&gt;=12,"D",IF(BW19&gt;=10,"E","F")))))</f>
        <v>F</v>
      </c>
      <c r="CA19" s="190" t="str">
        <f>IF(BV19=0,"N","R")</f>
        <v>N</v>
      </c>
      <c r="CB19" s="189"/>
      <c r="CC19" s="190"/>
      <c r="CD19" s="189">
        <f>IF(CB19&gt;=CC19,CB19,CC19)</f>
        <v>0</v>
      </c>
      <c r="CE19" s="190">
        <f>IF(CD19&gt;=10,9,0)</f>
        <v>0</v>
      </c>
      <c r="CF19" s="190">
        <f>IF(CC19="",0,1)</f>
        <v>0</v>
      </c>
      <c r="CG19" s="191" t="str">
        <f>IF(CD19&gt;=18,"A",IF(CD19&gt;=16,"B",IF(CD19&gt;=14,"C",IF(CD19&gt;=12,"D",IF(CD19&gt;=10,"E","F")))))</f>
        <v>F</v>
      </c>
      <c r="CH19" s="190" t="str">
        <f>IF(CC19=0,"N","R")</f>
        <v>N</v>
      </c>
      <c r="CI19" s="189">
        <f>(BI19*3)/3</f>
        <v>0</v>
      </c>
      <c r="CJ19" s="190">
        <f>IF(CI19&gt;=10,9,0)</f>
        <v>0</v>
      </c>
      <c r="CK19" s="192">
        <f>BK19</f>
        <v>0</v>
      </c>
      <c r="CL19" s="190" t="str">
        <f>IF(CK19=0,"N","R")</f>
        <v>N</v>
      </c>
      <c r="CM19" s="189">
        <f>(BP19*2+BW19*2)/4</f>
        <v>0</v>
      </c>
      <c r="CN19" s="190">
        <f>IF(CM19&gt;=10,12,BQ19+BX19)</f>
        <v>0</v>
      </c>
      <c r="CO19" s="192">
        <f>BR19+BY19</f>
        <v>0</v>
      </c>
      <c r="CP19" s="190" t="str">
        <f>IF(CO19=0,"N","R")</f>
        <v>N</v>
      </c>
      <c r="CQ19" s="189">
        <f>(CD19*3)/3</f>
        <v>0</v>
      </c>
      <c r="CR19" s="190">
        <f>IF(CQ19&gt;=10,9,0)</f>
        <v>0</v>
      </c>
      <c r="CS19" s="192">
        <f>CF19</f>
        <v>0</v>
      </c>
      <c r="CT19" s="190" t="str">
        <f>IF(CS19=0,"N","R")</f>
        <v>N</v>
      </c>
      <c r="CU19" s="189">
        <f>(CI19*3+CM19*4+CQ19*3)/10</f>
        <v>0</v>
      </c>
      <c r="CV19" s="190">
        <f>CK19+CO19+CS19</f>
        <v>0</v>
      </c>
      <c r="CW19" s="190">
        <f>CJ19+CN19+CR19</f>
        <v>0</v>
      </c>
      <c r="CX19" s="190">
        <f>IF(CU19&gt;=10,30,CW19)</f>
        <v>0</v>
      </c>
      <c r="CY19" s="193" t="str">
        <f>IF(CV19=0,"N","R")</f>
        <v>N</v>
      </c>
      <c r="CZ19" s="194" t="str">
        <f>IF(CU19&gt;=10,"Semestre validé","Semestre non validé")</f>
        <v>Semestre non validé</v>
      </c>
      <c r="DA19" s="69"/>
      <c r="DB19" s="69"/>
      <c r="DC19" s="69"/>
      <c r="DD19" s="132">
        <v>1</v>
      </c>
      <c r="DE19" s="182" t="s">
        <v>222</v>
      </c>
      <c r="DF19" s="182" t="s">
        <v>70</v>
      </c>
      <c r="DG19" s="182" t="s">
        <v>254</v>
      </c>
      <c r="DH19" s="126">
        <f>AV19</f>
        <v>14.574999999999999</v>
      </c>
      <c r="DI19" s="112">
        <f>AY19</f>
        <v>30</v>
      </c>
      <c r="DJ19" s="111">
        <f>CU19</f>
        <v>0</v>
      </c>
      <c r="DK19" s="112">
        <f>CX19</f>
        <v>0</v>
      </c>
      <c r="DL19" s="113">
        <f>DI19+DK19</f>
        <v>30</v>
      </c>
      <c r="DM19" s="128" t="str">
        <f>IF(DL19=60,"Admis(e)","Rattrapage")</f>
        <v>Rattrapage</v>
      </c>
      <c r="DN19" s="129" t="str">
        <f>IF(DL19=60,"Admis(e)",IF(DL19&gt;=45,"Admissible","Ajourné(e)"))</f>
        <v>Ajourné(e)</v>
      </c>
      <c r="DO19" s="133" t="s">
        <v>208</v>
      </c>
    </row>
    <row r="20" spans="1:119" s="68" customFormat="1" ht="30" customHeight="1">
      <c r="A20" s="76">
        <v>2</v>
      </c>
      <c r="B20" s="182" t="s">
        <v>223</v>
      </c>
      <c r="C20" s="182" t="s">
        <v>224</v>
      </c>
      <c r="D20" s="182" t="s">
        <v>255</v>
      </c>
      <c r="E20" s="223" t="s">
        <v>272</v>
      </c>
      <c r="F20" s="223" t="s">
        <v>93</v>
      </c>
      <c r="G20" s="223" t="s">
        <v>95</v>
      </c>
      <c r="H20" s="77">
        <v>12.5</v>
      </c>
      <c r="I20" s="78"/>
      <c r="J20" s="79">
        <f t="shared" ref="J20:J35" si="0">IF(H20&gt;=I20,H20,I20)</f>
        <v>12.5</v>
      </c>
      <c r="K20" s="80">
        <f t="shared" ref="K20:K35" si="1">IF(J20&gt;=10,8,0)</f>
        <v>8</v>
      </c>
      <c r="L20" s="81">
        <f t="shared" ref="L20:L35" si="2">IF(I20="",0,1)</f>
        <v>0</v>
      </c>
      <c r="M20" s="82" t="str">
        <f t="shared" ref="M20:M35" si="3">IF(J20&gt;=18,"A",IF(J20&gt;=16,"B",IF(J20&gt;=14,"C",IF(J20&gt;=12,"D",IF(J20&gt;=10,"E","F")))))</f>
        <v>D</v>
      </c>
      <c r="N20" s="81" t="str">
        <f t="shared" ref="N20:N35" si="4">IF(I20="","N","R")</f>
        <v>N</v>
      </c>
      <c r="O20" s="83">
        <v>9</v>
      </c>
      <c r="P20" s="80"/>
      <c r="Q20" s="79">
        <f t="shared" ref="Q20:Q35" si="5">IF(O20&gt;=P20,O20,P20)</f>
        <v>9</v>
      </c>
      <c r="R20" s="80">
        <f t="shared" ref="R20:R35" si="6">IF(Q20&gt;=10,5,0)</f>
        <v>0</v>
      </c>
      <c r="S20" s="81">
        <f t="shared" ref="S20:S35" si="7">IF(P20="",0,1)</f>
        <v>0</v>
      </c>
      <c r="T20" s="82" t="str">
        <f t="shared" ref="T20:T35" si="8">IF(Q20&gt;=18,"A",IF(Q20&gt;=16,"B",IF(Q20&gt;=14,"C",IF(Q20&gt;=12,"D",IF(Q20&gt;=10,"E","F")))))</f>
        <v>F</v>
      </c>
      <c r="U20" s="81" t="str">
        <f t="shared" ref="U20:U35" si="9">IF(P20="","N","R")</f>
        <v>N</v>
      </c>
      <c r="V20" s="83">
        <v>13</v>
      </c>
      <c r="W20" s="80"/>
      <c r="X20" s="79">
        <f t="shared" ref="X20:X35" si="10">IF(V20&gt;=W20,V20,W20)</f>
        <v>13</v>
      </c>
      <c r="Y20" s="80">
        <f t="shared" ref="Y20:Y35" si="11">IF(X20&gt;=10,9,0)</f>
        <v>9</v>
      </c>
      <c r="Z20" s="81">
        <f t="shared" ref="Z20:Z35" si="12">IF(W20="",0,1)</f>
        <v>0</v>
      </c>
      <c r="AA20" s="82" t="str">
        <f t="shared" ref="AA20:AA35" si="13">IF(X20&gt;=18,"A",IF(X20&gt;=16,"B",IF(X20&gt;=14,"C",IF(X20&gt;=12,"D",IF(X20&gt;=10,"E","F")))))</f>
        <v>D</v>
      </c>
      <c r="AB20" s="81" t="str">
        <f t="shared" ref="AB20:AB35" si="14">IF(W20="","N","R")</f>
        <v>N</v>
      </c>
      <c r="AC20" s="83">
        <v>12</v>
      </c>
      <c r="AD20" s="80"/>
      <c r="AE20" s="79">
        <f t="shared" ref="AE20:AE35" si="15">IF(AC20&gt;=AD20,AC20,AD20)</f>
        <v>12</v>
      </c>
      <c r="AF20" s="81">
        <f t="shared" ref="AF20:AF35" si="16">IF(AE20&gt;=10,8,0)</f>
        <v>8</v>
      </c>
      <c r="AG20" s="81">
        <f t="shared" ref="AG20:AG35" si="17">IF(AD20="",0,1)</f>
        <v>0</v>
      </c>
      <c r="AH20" s="82" t="str">
        <f t="shared" ref="AH20:AH35" si="18">IF(AE20&gt;=18,"A",IF(AE20&gt;=16,"B",IF(AE20&gt;=14,"C",IF(AE20&gt;=12,"D",IF(AE20&gt;=10,"E","F")))))</f>
        <v>D</v>
      </c>
      <c r="AI20" s="81" t="str">
        <f t="shared" ref="AI20:AI35" si="19">IF(AD20="","N","R")</f>
        <v>N</v>
      </c>
      <c r="AJ20" s="83">
        <f t="shared" ref="AJ20:AJ35" si="20">(J20*3+Q20*2)/5</f>
        <v>11.1</v>
      </c>
      <c r="AK20" s="80">
        <f t="shared" ref="AK20:AK35" si="21">IF(AJ20&gt;=10,13,K20+R20)</f>
        <v>13</v>
      </c>
      <c r="AL20" s="84">
        <f t="shared" ref="AL20:AL35" si="22">L20+S20</f>
        <v>0</v>
      </c>
      <c r="AM20" s="80" t="str">
        <f t="shared" ref="AM20:AM35" si="23">IF(AL20=0,"N","R")</f>
        <v>N</v>
      </c>
      <c r="AN20" s="83">
        <f t="shared" ref="AN20:AN35" si="24">(X20*3)/3</f>
        <v>13</v>
      </c>
      <c r="AO20" s="80">
        <f t="shared" ref="AO20:AO35" si="25">IF(AN20&gt;=10,9,Y20)</f>
        <v>9</v>
      </c>
      <c r="AP20" s="84">
        <f t="shared" ref="AP20:AP35" si="26">Z20</f>
        <v>0</v>
      </c>
      <c r="AQ20" s="80" t="str">
        <f t="shared" ref="AQ20:AQ35" si="27">IF(AP20=0,"N","R")</f>
        <v>N</v>
      </c>
      <c r="AR20" s="83">
        <f t="shared" ref="AR20:AR35" si="28">(AE20*2)/2</f>
        <v>12</v>
      </c>
      <c r="AS20" s="80">
        <f t="shared" ref="AS20:AS35" si="29">IF(AR20&gt;=10,8,AF20)</f>
        <v>8</v>
      </c>
      <c r="AT20" s="84">
        <f t="shared" ref="AT20:AT35" si="30">AL20</f>
        <v>0</v>
      </c>
      <c r="AU20" s="80" t="str">
        <f t="shared" ref="AU20:AU35" si="31">IF(AT20=0,"N","R")</f>
        <v>N</v>
      </c>
      <c r="AV20" s="83">
        <f t="shared" ref="AV20:AV35" si="32">(AJ20*5+AN20*3+AR20*2)/10</f>
        <v>11.85</v>
      </c>
      <c r="AW20" s="80">
        <f t="shared" ref="AW20:AW35" si="33">AL20+AP20+AT20</f>
        <v>0</v>
      </c>
      <c r="AX20" s="80">
        <f t="shared" ref="AX20:AX35" si="34">AK20+AO20+AS20</f>
        <v>30</v>
      </c>
      <c r="AY20" s="80">
        <f t="shared" ref="AY20:AY35" si="35">IF(AV20&gt;=10,30,AX20)</f>
        <v>30</v>
      </c>
      <c r="AZ20" s="80" t="str">
        <f t="shared" ref="AZ20:AZ35" si="36">IF(AW20=0,"N","R")</f>
        <v>N</v>
      </c>
      <c r="BA20" s="85" t="str">
        <f t="shared" ref="BA20:BA35" si="37">IF(AV20&gt;=10,"Semestre validé","Semestre non validé")</f>
        <v>Semestre validé</v>
      </c>
      <c r="BC20" s="114">
        <v>2</v>
      </c>
      <c r="BD20" s="182" t="s">
        <v>223</v>
      </c>
      <c r="BE20" s="182" t="s">
        <v>224</v>
      </c>
      <c r="BF20" s="182" t="s">
        <v>255</v>
      </c>
      <c r="BG20" s="189"/>
      <c r="BH20" s="190"/>
      <c r="BI20" s="189">
        <f t="shared" ref="BI20:BI35" si="38">IF(BG20&gt;=BH20,BG20,BH20)</f>
        <v>0</v>
      </c>
      <c r="BJ20" s="190">
        <f t="shared" ref="BJ20:BJ35" si="39">IF(BI20&gt;=10,9,0)</f>
        <v>0</v>
      </c>
      <c r="BK20" s="190">
        <f t="shared" ref="BK20:BK35" si="40">IF(BH20="",0,1)</f>
        <v>0</v>
      </c>
      <c r="BL20" s="191" t="str">
        <f t="shared" ref="BL20:BL35" si="41">IF(BI20&gt;=18,"A",IF(BI20&gt;=16,"B",IF(BI20&gt;=14,"C",IF(BI20&gt;=12,"D",IF(BI20&gt;=10,"E","F")))))</f>
        <v>F</v>
      </c>
      <c r="BM20" s="190" t="str">
        <f t="shared" ref="BM20:BM35" si="42">IF(BK20=0,"N","R")</f>
        <v>N</v>
      </c>
      <c r="BN20" s="189"/>
      <c r="BO20" s="190"/>
      <c r="BP20" s="189">
        <f t="shared" ref="BP20:BP35" si="43">IF(BN20&gt;=BO20,BN20,BO20)</f>
        <v>0</v>
      </c>
      <c r="BQ20" s="190">
        <f t="shared" ref="BQ20:BQ35" si="44">IF(BP20&gt;=10,6,0)</f>
        <v>0</v>
      </c>
      <c r="BR20" s="190">
        <f t="shared" ref="BR20:BR35" si="45">IF(BO20="",0,1)</f>
        <v>0</v>
      </c>
      <c r="BS20" s="191" t="str">
        <f t="shared" ref="BS20:BS35" si="46">IF(BP20&gt;=18,"A",IF(BP20&gt;=16,"B",IF(BP20&gt;=14,"C",IF(BP20&gt;=12,"D",IF(BP20&gt;=10,"E","F")))))</f>
        <v>F</v>
      </c>
      <c r="BT20" s="190" t="str">
        <f t="shared" ref="BT20:BT35" si="47">IF(BO20=0,"N","R")</f>
        <v>N</v>
      </c>
      <c r="BU20" s="189"/>
      <c r="BV20" s="190"/>
      <c r="BW20" s="189">
        <f t="shared" ref="BW20:BW35" si="48">IF(BU20&gt;=BV20,BU20,BV20)</f>
        <v>0</v>
      </c>
      <c r="BX20" s="190">
        <f t="shared" ref="BX20:BX35" si="49">IF(BW20&gt;=10,6,0)</f>
        <v>0</v>
      </c>
      <c r="BY20" s="190">
        <f t="shared" ref="BY20:BY35" si="50">IF(BV20="",0,1)</f>
        <v>0</v>
      </c>
      <c r="BZ20" s="191" t="str">
        <f t="shared" ref="BZ20:BZ35" si="51">IF(BW20&gt;=18,"A",IF(BW20&gt;=16,"B",IF(BW20&gt;=14,"C",IF(BW20&gt;=12,"D",IF(BW20&gt;=10,"E","F")))))</f>
        <v>F</v>
      </c>
      <c r="CA20" s="190" t="str">
        <f t="shared" ref="CA20:CA35" si="52">IF(BV20=0,"N","R")</f>
        <v>N</v>
      </c>
      <c r="CB20" s="189"/>
      <c r="CC20" s="190"/>
      <c r="CD20" s="189">
        <f t="shared" ref="CD20:CD35" si="53">IF(CB20&gt;=CC20,CB20,CC20)</f>
        <v>0</v>
      </c>
      <c r="CE20" s="190">
        <f t="shared" ref="CE20:CE35" si="54">IF(CD20&gt;=10,9,0)</f>
        <v>0</v>
      </c>
      <c r="CF20" s="190">
        <f t="shared" ref="CF20:CF35" si="55">IF(CC20="",0,1)</f>
        <v>0</v>
      </c>
      <c r="CG20" s="191" t="str">
        <f t="shared" ref="CG20:CG35" si="56">IF(CD20&gt;=18,"A",IF(CD20&gt;=16,"B",IF(CD20&gt;=14,"C",IF(CD20&gt;=12,"D",IF(CD20&gt;=10,"E","F")))))</f>
        <v>F</v>
      </c>
      <c r="CH20" s="190" t="str">
        <f t="shared" ref="CH20:CH35" si="57">IF(CC20=0,"N","R")</f>
        <v>N</v>
      </c>
      <c r="CI20" s="189">
        <f t="shared" ref="CI20:CI35" si="58">(BI20*3)/3</f>
        <v>0</v>
      </c>
      <c r="CJ20" s="190">
        <f t="shared" ref="CJ20:CJ35" si="59">IF(CI20&gt;=10,9,0)</f>
        <v>0</v>
      </c>
      <c r="CK20" s="192">
        <f t="shared" ref="CK20:CK35" si="60">BK20</f>
        <v>0</v>
      </c>
      <c r="CL20" s="190" t="str">
        <f t="shared" ref="CL20:CL35" si="61">IF(CK20=0,"N","R")</f>
        <v>N</v>
      </c>
      <c r="CM20" s="189">
        <f t="shared" ref="CM20:CM35" si="62">(BP20*2+BW20*2)/4</f>
        <v>0</v>
      </c>
      <c r="CN20" s="190">
        <f t="shared" ref="CN20:CN35" si="63">IF(CM20&gt;=10,12,BQ20+BX20)</f>
        <v>0</v>
      </c>
      <c r="CO20" s="192">
        <f t="shared" ref="CO20:CO35" si="64">BR20+BY20</f>
        <v>0</v>
      </c>
      <c r="CP20" s="190" t="str">
        <f t="shared" ref="CP20:CP35" si="65">IF(CO20=0,"N","R")</f>
        <v>N</v>
      </c>
      <c r="CQ20" s="189">
        <f t="shared" ref="CQ20:CQ35" si="66">(CD20*3)/3</f>
        <v>0</v>
      </c>
      <c r="CR20" s="190">
        <f t="shared" ref="CR20:CR35" si="67">IF(CQ20&gt;=10,9,0)</f>
        <v>0</v>
      </c>
      <c r="CS20" s="192">
        <f t="shared" ref="CS20:CS35" si="68">CF20</f>
        <v>0</v>
      </c>
      <c r="CT20" s="190" t="str">
        <f t="shared" ref="CT20:CT35" si="69">IF(CS20=0,"N","R")</f>
        <v>N</v>
      </c>
      <c r="CU20" s="189">
        <f t="shared" ref="CU20:CU35" si="70">(CI20*3+CM20*4+CQ20*3)/10</f>
        <v>0</v>
      </c>
      <c r="CV20" s="190">
        <f t="shared" ref="CV20:CV35" si="71">CK20+CO20+CS20</f>
        <v>0</v>
      </c>
      <c r="CW20" s="190">
        <f t="shared" ref="CW20:CW35" si="72">CJ20+CN20+CR20</f>
        <v>0</v>
      </c>
      <c r="CX20" s="190">
        <f t="shared" ref="CX20:CX35" si="73">IF(CU20&gt;=10,30,CW20)</f>
        <v>0</v>
      </c>
      <c r="CY20" s="193" t="str">
        <f t="shared" ref="CY20:CY35" si="74">IF(CV20=0,"N","R")</f>
        <v>N</v>
      </c>
      <c r="CZ20" s="194" t="str">
        <f t="shared" ref="CZ20:CZ35" si="75">IF(CU20&gt;=10,"Semestre validé","Semestre non validé")</f>
        <v>Semestre non validé</v>
      </c>
      <c r="DA20" s="69"/>
      <c r="DB20" s="69"/>
      <c r="DC20" s="69"/>
      <c r="DD20" s="132">
        <v>2</v>
      </c>
      <c r="DE20" s="182" t="s">
        <v>223</v>
      </c>
      <c r="DF20" s="182" t="s">
        <v>224</v>
      </c>
      <c r="DG20" s="182" t="s">
        <v>255</v>
      </c>
      <c r="DH20" s="126">
        <f t="shared" ref="DH20:DH35" si="76">AV20</f>
        <v>11.85</v>
      </c>
      <c r="DI20" s="112">
        <f t="shared" ref="DI20:DI35" si="77">AY20</f>
        <v>30</v>
      </c>
      <c r="DJ20" s="111">
        <f t="shared" ref="DJ20:DJ35" si="78">CU20</f>
        <v>0</v>
      </c>
      <c r="DK20" s="112">
        <f t="shared" ref="DK20:DK35" si="79">CX20</f>
        <v>0</v>
      </c>
      <c r="DL20" s="113">
        <f t="shared" ref="DL20:DL35" si="80">DI20+DK20</f>
        <v>30</v>
      </c>
      <c r="DM20" s="128" t="str">
        <f t="shared" ref="DM20:DM35" si="81">IF(DL20=60,"Admis(e)","Rattrapage")</f>
        <v>Rattrapage</v>
      </c>
      <c r="DN20" s="129" t="str">
        <f t="shared" ref="DN20:DN35" si="82">IF(DL20=60,"Admis(e)",IF(DL20&gt;=45,"Admissible","Ajourné(e)"))</f>
        <v>Ajourné(e)</v>
      </c>
      <c r="DO20" s="133" t="s">
        <v>208</v>
      </c>
    </row>
    <row r="21" spans="1:119" s="68" customFormat="1" ht="30" customHeight="1">
      <c r="A21" s="76">
        <v>3</v>
      </c>
      <c r="B21" s="182" t="s">
        <v>225</v>
      </c>
      <c r="C21" s="182" t="s">
        <v>226</v>
      </c>
      <c r="D21" s="182" t="s">
        <v>256</v>
      </c>
      <c r="E21" s="223" t="s">
        <v>273</v>
      </c>
      <c r="F21" s="223" t="s">
        <v>95</v>
      </c>
      <c r="G21" s="223" t="s">
        <v>95</v>
      </c>
      <c r="H21" s="77">
        <v>14.16</v>
      </c>
      <c r="I21" s="78"/>
      <c r="J21" s="79">
        <f t="shared" si="0"/>
        <v>14.16</v>
      </c>
      <c r="K21" s="80">
        <f t="shared" si="1"/>
        <v>8</v>
      </c>
      <c r="L21" s="81">
        <f t="shared" si="2"/>
        <v>0</v>
      </c>
      <c r="M21" s="82" t="str">
        <f t="shared" si="3"/>
        <v>C</v>
      </c>
      <c r="N21" s="81" t="str">
        <f t="shared" si="4"/>
        <v>N</v>
      </c>
      <c r="O21" s="83">
        <v>14.5</v>
      </c>
      <c r="P21" s="80"/>
      <c r="Q21" s="79">
        <f t="shared" si="5"/>
        <v>14.5</v>
      </c>
      <c r="R21" s="80">
        <f t="shared" si="6"/>
        <v>5</v>
      </c>
      <c r="S21" s="81">
        <f t="shared" si="7"/>
        <v>0</v>
      </c>
      <c r="T21" s="82" t="str">
        <f t="shared" si="8"/>
        <v>C</v>
      </c>
      <c r="U21" s="81" t="str">
        <f t="shared" si="9"/>
        <v>N</v>
      </c>
      <c r="V21" s="83">
        <v>15.5</v>
      </c>
      <c r="W21" s="80"/>
      <c r="X21" s="79">
        <f t="shared" si="10"/>
        <v>15.5</v>
      </c>
      <c r="Y21" s="80">
        <f t="shared" si="11"/>
        <v>9</v>
      </c>
      <c r="Z21" s="81">
        <f t="shared" si="12"/>
        <v>0</v>
      </c>
      <c r="AA21" s="82" t="str">
        <f t="shared" si="13"/>
        <v>C</v>
      </c>
      <c r="AB21" s="81" t="str">
        <f t="shared" si="14"/>
        <v>N</v>
      </c>
      <c r="AC21" s="83">
        <v>12</v>
      </c>
      <c r="AD21" s="80"/>
      <c r="AE21" s="79">
        <f t="shared" si="15"/>
        <v>12</v>
      </c>
      <c r="AF21" s="81">
        <f t="shared" si="16"/>
        <v>8</v>
      </c>
      <c r="AG21" s="81">
        <f t="shared" si="17"/>
        <v>0</v>
      </c>
      <c r="AH21" s="82" t="str">
        <f t="shared" si="18"/>
        <v>D</v>
      </c>
      <c r="AI21" s="81" t="str">
        <f t="shared" si="19"/>
        <v>N</v>
      </c>
      <c r="AJ21" s="83">
        <f t="shared" si="20"/>
        <v>14.296000000000001</v>
      </c>
      <c r="AK21" s="80">
        <f t="shared" si="21"/>
        <v>13</v>
      </c>
      <c r="AL21" s="84">
        <f t="shared" si="22"/>
        <v>0</v>
      </c>
      <c r="AM21" s="80" t="str">
        <f t="shared" si="23"/>
        <v>N</v>
      </c>
      <c r="AN21" s="83">
        <f t="shared" si="24"/>
        <v>15.5</v>
      </c>
      <c r="AO21" s="80">
        <f t="shared" si="25"/>
        <v>9</v>
      </c>
      <c r="AP21" s="84">
        <f t="shared" si="26"/>
        <v>0</v>
      </c>
      <c r="AQ21" s="80" t="str">
        <f t="shared" si="27"/>
        <v>N</v>
      </c>
      <c r="AR21" s="83">
        <f t="shared" si="28"/>
        <v>12</v>
      </c>
      <c r="AS21" s="80">
        <f t="shared" si="29"/>
        <v>8</v>
      </c>
      <c r="AT21" s="84">
        <f t="shared" si="30"/>
        <v>0</v>
      </c>
      <c r="AU21" s="80" t="str">
        <f t="shared" si="31"/>
        <v>N</v>
      </c>
      <c r="AV21" s="83">
        <f t="shared" si="32"/>
        <v>14.198000000000002</v>
      </c>
      <c r="AW21" s="80">
        <f t="shared" si="33"/>
        <v>0</v>
      </c>
      <c r="AX21" s="80">
        <f t="shared" si="34"/>
        <v>30</v>
      </c>
      <c r="AY21" s="80">
        <f t="shared" si="35"/>
        <v>30</v>
      </c>
      <c r="AZ21" s="80" t="str">
        <f t="shared" si="36"/>
        <v>N</v>
      </c>
      <c r="BA21" s="85" t="str">
        <f t="shared" si="37"/>
        <v>Semestre validé</v>
      </c>
      <c r="BC21" s="114">
        <v>3</v>
      </c>
      <c r="BD21" s="182" t="s">
        <v>225</v>
      </c>
      <c r="BE21" s="182" t="s">
        <v>226</v>
      </c>
      <c r="BF21" s="182" t="s">
        <v>256</v>
      </c>
      <c r="BG21" s="189"/>
      <c r="BH21" s="190"/>
      <c r="BI21" s="189">
        <f t="shared" si="38"/>
        <v>0</v>
      </c>
      <c r="BJ21" s="190">
        <f t="shared" si="39"/>
        <v>0</v>
      </c>
      <c r="BK21" s="190">
        <f t="shared" si="40"/>
        <v>0</v>
      </c>
      <c r="BL21" s="191" t="str">
        <f t="shared" si="41"/>
        <v>F</v>
      </c>
      <c r="BM21" s="190" t="str">
        <f t="shared" si="42"/>
        <v>N</v>
      </c>
      <c r="BN21" s="189"/>
      <c r="BO21" s="190"/>
      <c r="BP21" s="189">
        <f t="shared" si="43"/>
        <v>0</v>
      </c>
      <c r="BQ21" s="190">
        <f t="shared" si="44"/>
        <v>0</v>
      </c>
      <c r="BR21" s="190">
        <f t="shared" si="45"/>
        <v>0</v>
      </c>
      <c r="BS21" s="191" t="str">
        <f t="shared" si="46"/>
        <v>F</v>
      </c>
      <c r="BT21" s="190" t="str">
        <f t="shared" si="47"/>
        <v>N</v>
      </c>
      <c r="BU21" s="189"/>
      <c r="BV21" s="190"/>
      <c r="BW21" s="189">
        <f t="shared" si="48"/>
        <v>0</v>
      </c>
      <c r="BX21" s="190">
        <f t="shared" si="49"/>
        <v>0</v>
      </c>
      <c r="BY21" s="190">
        <f t="shared" si="50"/>
        <v>0</v>
      </c>
      <c r="BZ21" s="191" t="str">
        <f t="shared" si="51"/>
        <v>F</v>
      </c>
      <c r="CA21" s="190" t="str">
        <f t="shared" si="52"/>
        <v>N</v>
      </c>
      <c r="CB21" s="189"/>
      <c r="CC21" s="190"/>
      <c r="CD21" s="189">
        <f t="shared" si="53"/>
        <v>0</v>
      </c>
      <c r="CE21" s="190">
        <f t="shared" si="54"/>
        <v>0</v>
      </c>
      <c r="CF21" s="190">
        <f t="shared" si="55"/>
        <v>0</v>
      </c>
      <c r="CG21" s="191" t="str">
        <f t="shared" si="56"/>
        <v>F</v>
      </c>
      <c r="CH21" s="190" t="str">
        <f t="shared" si="57"/>
        <v>N</v>
      </c>
      <c r="CI21" s="189">
        <f t="shared" si="58"/>
        <v>0</v>
      </c>
      <c r="CJ21" s="190">
        <f t="shared" si="59"/>
        <v>0</v>
      </c>
      <c r="CK21" s="192">
        <f t="shared" si="60"/>
        <v>0</v>
      </c>
      <c r="CL21" s="190" t="str">
        <f t="shared" si="61"/>
        <v>N</v>
      </c>
      <c r="CM21" s="189">
        <f t="shared" si="62"/>
        <v>0</v>
      </c>
      <c r="CN21" s="190">
        <f t="shared" si="63"/>
        <v>0</v>
      </c>
      <c r="CO21" s="192">
        <f t="shared" si="64"/>
        <v>0</v>
      </c>
      <c r="CP21" s="190" t="str">
        <f t="shared" si="65"/>
        <v>N</v>
      </c>
      <c r="CQ21" s="189">
        <f t="shared" si="66"/>
        <v>0</v>
      </c>
      <c r="CR21" s="190">
        <f t="shared" si="67"/>
        <v>0</v>
      </c>
      <c r="CS21" s="192">
        <f t="shared" si="68"/>
        <v>0</v>
      </c>
      <c r="CT21" s="190" t="str">
        <f t="shared" si="69"/>
        <v>N</v>
      </c>
      <c r="CU21" s="189">
        <f t="shared" si="70"/>
        <v>0</v>
      </c>
      <c r="CV21" s="190">
        <f t="shared" si="71"/>
        <v>0</v>
      </c>
      <c r="CW21" s="190">
        <f t="shared" si="72"/>
        <v>0</v>
      </c>
      <c r="CX21" s="190">
        <f t="shared" si="73"/>
        <v>0</v>
      </c>
      <c r="CY21" s="193" t="str">
        <f t="shared" si="74"/>
        <v>N</v>
      </c>
      <c r="CZ21" s="194" t="str">
        <f t="shared" si="75"/>
        <v>Semestre non validé</v>
      </c>
      <c r="DA21" s="69"/>
      <c r="DB21" s="69"/>
      <c r="DC21" s="69"/>
      <c r="DD21" s="132">
        <v>3</v>
      </c>
      <c r="DE21" s="182" t="s">
        <v>225</v>
      </c>
      <c r="DF21" s="182" t="s">
        <v>226</v>
      </c>
      <c r="DG21" s="182" t="s">
        <v>256</v>
      </c>
      <c r="DH21" s="126">
        <f t="shared" si="76"/>
        <v>14.198000000000002</v>
      </c>
      <c r="DI21" s="112">
        <f t="shared" si="77"/>
        <v>30</v>
      </c>
      <c r="DJ21" s="111">
        <f t="shared" si="78"/>
        <v>0</v>
      </c>
      <c r="DK21" s="112">
        <f t="shared" si="79"/>
        <v>0</v>
      </c>
      <c r="DL21" s="113">
        <f t="shared" si="80"/>
        <v>30</v>
      </c>
      <c r="DM21" s="128" t="str">
        <f t="shared" si="81"/>
        <v>Rattrapage</v>
      </c>
      <c r="DN21" s="129" t="str">
        <f t="shared" si="82"/>
        <v>Ajourné(e)</v>
      </c>
      <c r="DO21" s="133" t="s">
        <v>208</v>
      </c>
    </row>
    <row r="22" spans="1:119" s="206" customFormat="1" ht="30" customHeight="1">
      <c r="A22" s="195">
        <v>4</v>
      </c>
      <c r="B22" s="196" t="s">
        <v>227</v>
      </c>
      <c r="C22" s="196" t="s">
        <v>228</v>
      </c>
      <c r="D22" s="196" t="s">
        <v>257</v>
      </c>
      <c r="E22" s="223" t="s">
        <v>274</v>
      </c>
      <c r="F22" s="223" t="s">
        <v>99</v>
      </c>
      <c r="G22" s="223" t="s">
        <v>95</v>
      </c>
      <c r="H22" s="197">
        <v>7.33</v>
      </c>
      <c r="I22" s="198"/>
      <c r="J22" s="199">
        <f t="shared" si="0"/>
        <v>7.33</v>
      </c>
      <c r="K22" s="200">
        <f t="shared" si="1"/>
        <v>0</v>
      </c>
      <c r="L22" s="201">
        <f t="shared" si="2"/>
        <v>0</v>
      </c>
      <c r="M22" s="202" t="str">
        <f t="shared" si="3"/>
        <v>F</v>
      </c>
      <c r="N22" s="201" t="str">
        <f t="shared" si="4"/>
        <v>N</v>
      </c>
      <c r="O22" s="203">
        <v>12</v>
      </c>
      <c r="P22" s="200"/>
      <c r="Q22" s="199">
        <f t="shared" si="5"/>
        <v>12</v>
      </c>
      <c r="R22" s="200">
        <f t="shared" si="6"/>
        <v>5</v>
      </c>
      <c r="S22" s="201">
        <f t="shared" si="7"/>
        <v>0</v>
      </c>
      <c r="T22" s="202" t="str">
        <f t="shared" si="8"/>
        <v>D</v>
      </c>
      <c r="U22" s="201" t="str">
        <f t="shared" si="9"/>
        <v>N</v>
      </c>
      <c r="V22" s="203">
        <v>10</v>
      </c>
      <c r="W22" s="200"/>
      <c r="X22" s="199">
        <f t="shared" si="10"/>
        <v>10</v>
      </c>
      <c r="Y22" s="200">
        <f t="shared" si="11"/>
        <v>9</v>
      </c>
      <c r="Z22" s="201">
        <f t="shared" si="12"/>
        <v>0</v>
      </c>
      <c r="AA22" s="202" t="str">
        <f t="shared" si="13"/>
        <v>E</v>
      </c>
      <c r="AB22" s="201" t="str">
        <f t="shared" si="14"/>
        <v>N</v>
      </c>
      <c r="AC22" s="203">
        <v>12</v>
      </c>
      <c r="AD22" s="200"/>
      <c r="AE22" s="199">
        <f t="shared" si="15"/>
        <v>12</v>
      </c>
      <c r="AF22" s="201">
        <f t="shared" si="16"/>
        <v>8</v>
      </c>
      <c r="AG22" s="201">
        <f t="shared" si="17"/>
        <v>0</v>
      </c>
      <c r="AH22" s="202" t="str">
        <f t="shared" si="18"/>
        <v>D</v>
      </c>
      <c r="AI22" s="201" t="str">
        <f t="shared" si="19"/>
        <v>N</v>
      </c>
      <c r="AJ22" s="203">
        <f t="shared" si="20"/>
        <v>9.1980000000000004</v>
      </c>
      <c r="AK22" s="200">
        <f t="shared" si="21"/>
        <v>5</v>
      </c>
      <c r="AL22" s="204">
        <f t="shared" si="22"/>
        <v>0</v>
      </c>
      <c r="AM22" s="200" t="str">
        <f t="shared" si="23"/>
        <v>N</v>
      </c>
      <c r="AN22" s="203">
        <f t="shared" si="24"/>
        <v>10</v>
      </c>
      <c r="AO22" s="200">
        <f t="shared" si="25"/>
        <v>9</v>
      </c>
      <c r="AP22" s="204">
        <f t="shared" si="26"/>
        <v>0</v>
      </c>
      <c r="AQ22" s="200" t="str">
        <f t="shared" si="27"/>
        <v>N</v>
      </c>
      <c r="AR22" s="203">
        <f t="shared" si="28"/>
        <v>12</v>
      </c>
      <c r="AS22" s="200">
        <f t="shared" si="29"/>
        <v>8</v>
      </c>
      <c r="AT22" s="204">
        <f t="shared" si="30"/>
        <v>0</v>
      </c>
      <c r="AU22" s="200" t="str">
        <f t="shared" si="31"/>
        <v>N</v>
      </c>
      <c r="AV22" s="203">
        <f t="shared" si="32"/>
        <v>9.9990000000000006</v>
      </c>
      <c r="AW22" s="200">
        <f t="shared" si="33"/>
        <v>0</v>
      </c>
      <c r="AX22" s="200">
        <f>AK22+AO22+AS22</f>
        <v>22</v>
      </c>
      <c r="AY22" s="200">
        <f>IF(AV22&lt;=10,30,AX22)</f>
        <v>30</v>
      </c>
      <c r="AZ22" s="200" t="str">
        <f t="shared" si="36"/>
        <v>N</v>
      </c>
      <c r="BA22" s="205" t="str">
        <f>IF(AV22&lt;=10,"Semestre validé","Semestre non validé")</f>
        <v>Semestre validé</v>
      </c>
      <c r="BC22" s="207">
        <v>4</v>
      </c>
      <c r="BD22" s="196" t="s">
        <v>227</v>
      </c>
      <c r="BE22" s="196" t="s">
        <v>228</v>
      </c>
      <c r="BF22" s="196" t="s">
        <v>257</v>
      </c>
      <c r="BG22" s="208"/>
      <c r="BH22" s="209"/>
      <c r="BI22" s="208">
        <f t="shared" si="38"/>
        <v>0</v>
      </c>
      <c r="BJ22" s="209">
        <f t="shared" si="39"/>
        <v>0</v>
      </c>
      <c r="BK22" s="209">
        <f t="shared" si="40"/>
        <v>0</v>
      </c>
      <c r="BL22" s="210" t="str">
        <f t="shared" si="41"/>
        <v>F</v>
      </c>
      <c r="BM22" s="209" t="str">
        <f t="shared" si="42"/>
        <v>N</v>
      </c>
      <c r="BN22" s="208"/>
      <c r="BO22" s="209"/>
      <c r="BP22" s="208">
        <f t="shared" si="43"/>
        <v>0</v>
      </c>
      <c r="BQ22" s="209">
        <f t="shared" si="44"/>
        <v>0</v>
      </c>
      <c r="BR22" s="209">
        <f t="shared" si="45"/>
        <v>0</v>
      </c>
      <c r="BS22" s="210" t="str">
        <f t="shared" si="46"/>
        <v>F</v>
      </c>
      <c r="BT22" s="209" t="str">
        <f t="shared" si="47"/>
        <v>N</v>
      </c>
      <c r="BU22" s="208"/>
      <c r="BV22" s="209"/>
      <c r="BW22" s="208">
        <f t="shared" si="48"/>
        <v>0</v>
      </c>
      <c r="BX22" s="209">
        <f t="shared" si="49"/>
        <v>0</v>
      </c>
      <c r="BY22" s="209">
        <f t="shared" si="50"/>
        <v>0</v>
      </c>
      <c r="BZ22" s="210" t="str">
        <f t="shared" si="51"/>
        <v>F</v>
      </c>
      <c r="CA22" s="209" t="str">
        <f t="shared" si="52"/>
        <v>N</v>
      </c>
      <c r="CB22" s="208"/>
      <c r="CC22" s="209"/>
      <c r="CD22" s="208">
        <f t="shared" si="53"/>
        <v>0</v>
      </c>
      <c r="CE22" s="209">
        <f t="shared" si="54"/>
        <v>0</v>
      </c>
      <c r="CF22" s="209">
        <f t="shared" si="55"/>
        <v>0</v>
      </c>
      <c r="CG22" s="210" t="str">
        <f t="shared" si="56"/>
        <v>F</v>
      </c>
      <c r="CH22" s="209" t="str">
        <f t="shared" si="57"/>
        <v>N</v>
      </c>
      <c r="CI22" s="208">
        <f t="shared" si="58"/>
        <v>0</v>
      </c>
      <c r="CJ22" s="209">
        <f t="shared" si="59"/>
        <v>0</v>
      </c>
      <c r="CK22" s="211">
        <f t="shared" si="60"/>
        <v>0</v>
      </c>
      <c r="CL22" s="209" t="str">
        <f t="shared" si="61"/>
        <v>N</v>
      </c>
      <c r="CM22" s="208">
        <f t="shared" si="62"/>
        <v>0</v>
      </c>
      <c r="CN22" s="209">
        <f t="shared" si="63"/>
        <v>0</v>
      </c>
      <c r="CO22" s="211">
        <f t="shared" si="64"/>
        <v>0</v>
      </c>
      <c r="CP22" s="209" t="str">
        <f t="shared" si="65"/>
        <v>N</v>
      </c>
      <c r="CQ22" s="208">
        <f t="shared" si="66"/>
        <v>0</v>
      </c>
      <c r="CR22" s="209">
        <f t="shared" si="67"/>
        <v>0</v>
      </c>
      <c r="CS22" s="211">
        <f t="shared" si="68"/>
        <v>0</v>
      </c>
      <c r="CT22" s="209" t="str">
        <f t="shared" si="69"/>
        <v>N</v>
      </c>
      <c r="CU22" s="208">
        <f t="shared" si="70"/>
        <v>0</v>
      </c>
      <c r="CV22" s="209">
        <f t="shared" si="71"/>
        <v>0</v>
      </c>
      <c r="CW22" s="209">
        <f t="shared" si="72"/>
        <v>0</v>
      </c>
      <c r="CX22" s="209">
        <f t="shared" si="73"/>
        <v>0</v>
      </c>
      <c r="CY22" s="212" t="str">
        <f t="shared" si="74"/>
        <v>N</v>
      </c>
      <c r="CZ22" s="213" t="str">
        <f t="shared" si="75"/>
        <v>Semestre non validé</v>
      </c>
      <c r="DA22" s="214"/>
      <c r="DB22" s="214"/>
      <c r="DC22" s="214"/>
      <c r="DD22" s="215">
        <v>4</v>
      </c>
      <c r="DE22" s="196" t="s">
        <v>227</v>
      </c>
      <c r="DF22" s="196" t="s">
        <v>228</v>
      </c>
      <c r="DG22" s="196" t="s">
        <v>257</v>
      </c>
      <c r="DH22" s="216">
        <f t="shared" si="76"/>
        <v>9.9990000000000006</v>
      </c>
      <c r="DI22" s="217">
        <f t="shared" si="77"/>
        <v>30</v>
      </c>
      <c r="DJ22" s="218">
        <f t="shared" si="78"/>
        <v>0</v>
      </c>
      <c r="DK22" s="217">
        <f t="shared" si="79"/>
        <v>0</v>
      </c>
      <c r="DL22" s="219">
        <f t="shared" si="80"/>
        <v>30</v>
      </c>
      <c r="DM22" s="220" t="str">
        <f t="shared" si="81"/>
        <v>Rattrapage</v>
      </c>
      <c r="DN22" s="221" t="str">
        <f t="shared" si="82"/>
        <v>Ajourné(e)</v>
      </c>
      <c r="DO22" s="222" t="s">
        <v>208</v>
      </c>
    </row>
    <row r="23" spans="1:119" s="68" customFormat="1" ht="30" customHeight="1">
      <c r="A23" s="76">
        <v>5</v>
      </c>
      <c r="B23" s="182" t="s">
        <v>229</v>
      </c>
      <c r="C23" s="182" t="s">
        <v>230</v>
      </c>
      <c r="D23" s="182" t="s">
        <v>258</v>
      </c>
      <c r="E23" s="223" t="s">
        <v>275</v>
      </c>
      <c r="F23" s="223" t="s">
        <v>106</v>
      </c>
      <c r="G23" s="223" t="s">
        <v>95</v>
      </c>
      <c r="H23" s="77">
        <v>11.33</v>
      </c>
      <c r="I23" s="78"/>
      <c r="J23" s="79">
        <f t="shared" si="0"/>
        <v>11.33</v>
      </c>
      <c r="K23" s="80">
        <f t="shared" si="1"/>
        <v>8</v>
      </c>
      <c r="L23" s="81">
        <f t="shared" si="2"/>
        <v>0</v>
      </c>
      <c r="M23" s="82" t="str">
        <f t="shared" si="3"/>
        <v>E</v>
      </c>
      <c r="N23" s="81" t="str">
        <f t="shared" si="4"/>
        <v>N</v>
      </c>
      <c r="O23" s="83">
        <v>16</v>
      </c>
      <c r="P23" s="80"/>
      <c r="Q23" s="79">
        <f t="shared" si="5"/>
        <v>16</v>
      </c>
      <c r="R23" s="80">
        <f t="shared" si="6"/>
        <v>5</v>
      </c>
      <c r="S23" s="81">
        <f t="shared" si="7"/>
        <v>0</v>
      </c>
      <c r="T23" s="82" t="str">
        <f t="shared" si="8"/>
        <v>B</v>
      </c>
      <c r="U23" s="81" t="str">
        <f t="shared" si="9"/>
        <v>N</v>
      </c>
      <c r="V23" s="83">
        <v>15.75</v>
      </c>
      <c r="W23" s="80"/>
      <c r="X23" s="79">
        <f t="shared" si="10"/>
        <v>15.75</v>
      </c>
      <c r="Y23" s="80">
        <f t="shared" si="11"/>
        <v>9</v>
      </c>
      <c r="Z23" s="81">
        <f t="shared" si="12"/>
        <v>0</v>
      </c>
      <c r="AA23" s="82" t="str">
        <f t="shared" si="13"/>
        <v>C</v>
      </c>
      <c r="AB23" s="81" t="str">
        <f t="shared" si="14"/>
        <v>N</v>
      </c>
      <c r="AC23" s="83">
        <v>12</v>
      </c>
      <c r="AD23" s="80"/>
      <c r="AE23" s="79">
        <f t="shared" si="15"/>
        <v>12</v>
      </c>
      <c r="AF23" s="81">
        <f t="shared" si="16"/>
        <v>8</v>
      </c>
      <c r="AG23" s="81">
        <f t="shared" si="17"/>
        <v>0</v>
      </c>
      <c r="AH23" s="82" t="str">
        <f t="shared" si="18"/>
        <v>D</v>
      </c>
      <c r="AI23" s="81" t="str">
        <f t="shared" si="19"/>
        <v>N</v>
      </c>
      <c r="AJ23" s="83">
        <f t="shared" si="20"/>
        <v>13.198000000000002</v>
      </c>
      <c r="AK23" s="80">
        <f t="shared" si="21"/>
        <v>13</v>
      </c>
      <c r="AL23" s="84">
        <f t="shared" si="22"/>
        <v>0</v>
      </c>
      <c r="AM23" s="80" t="str">
        <f t="shared" si="23"/>
        <v>N</v>
      </c>
      <c r="AN23" s="83">
        <f t="shared" si="24"/>
        <v>15.75</v>
      </c>
      <c r="AO23" s="80">
        <f t="shared" si="25"/>
        <v>9</v>
      </c>
      <c r="AP23" s="84">
        <f t="shared" si="26"/>
        <v>0</v>
      </c>
      <c r="AQ23" s="80" t="str">
        <f t="shared" si="27"/>
        <v>N</v>
      </c>
      <c r="AR23" s="83">
        <f t="shared" si="28"/>
        <v>12</v>
      </c>
      <c r="AS23" s="80">
        <f t="shared" si="29"/>
        <v>8</v>
      </c>
      <c r="AT23" s="84">
        <f t="shared" si="30"/>
        <v>0</v>
      </c>
      <c r="AU23" s="80" t="str">
        <f t="shared" si="31"/>
        <v>N</v>
      </c>
      <c r="AV23" s="83">
        <f t="shared" si="32"/>
        <v>13.724</v>
      </c>
      <c r="AW23" s="80">
        <f t="shared" si="33"/>
        <v>0</v>
      </c>
      <c r="AX23" s="80">
        <f t="shared" si="34"/>
        <v>30</v>
      </c>
      <c r="AY23" s="80">
        <f t="shared" si="35"/>
        <v>30</v>
      </c>
      <c r="AZ23" s="80" t="str">
        <f t="shared" si="36"/>
        <v>N</v>
      </c>
      <c r="BA23" s="85" t="str">
        <f t="shared" si="37"/>
        <v>Semestre validé</v>
      </c>
      <c r="BC23" s="114">
        <v>5</v>
      </c>
      <c r="BD23" s="182" t="s">
        <v>229</v>
      </c>
      <c r="BE23" s="182" t="s">
        <v>230</v>
      </c>
      <c r="BF23" s="182" t="s">
        <v>258</v>
      </c>
      <c r="BG23" s="189"/>
      <c r="BH23" s="190"/>
      <c r="BI23" s="189">
        <f t="shared" si="38"/>
        <v>0</v>
      </c>
      <c r="BJ23" s="190">
        <f t="shared" si="39"/>
        <v>0</v>
      </c>
      <c r="BK23" s="190">
        <f t="shared" si="40"/>
        <v>0</v>
      </c>
      <c r="BL23" s="191" t="str">
        <f t="shared" si="41"/>
        <v>F</v>
      </c>
      <c r="BM23" s="190" t="str">
        <f t="shared" si="42"/>
        <v>N</v>
      </c>
      <c r="BN23" s="189"/>
      <c r="BO23" s="190"/>
      <c r="BP23" s="189">
        <f t="shared" si="43"/>
        <v>0</v>
      </c>
      <c r="BQ23" s="190">
        <f t="shared" si="44"/>
        <v>0</v>
      </c>
      <c r="BR23" s="190">
        <f t="shared" si="45"/>
        <v>0</v>
      </c>
      <c r="BS23" s="191" t="str">
        <f t="shared" si="46"/>
        <v>F</v>
      </c>
      <c r="BT23" s="190" t="str">
        <f t="shared" si="47"/>
        <v>N</v>
      </c>
      <c r="BU23" s="189"/>
      <c r="BV23" s="190"/>
      <c r="BW23" s="189">
        <f t="shared" si="48"/>
        <v>0</v>
      </c>
      <c r="BX23" s="190">
        <f t="shared" si="49"/>
        <v>0</v>
      </c>
      <c r="BY23" s="190">
        <f t="shared" si="50"/>
        <v>0</v>
      </c>
      <c r="BZ23" s="191" t="str">
        <f t="shared" si="51"/>
        <v>F</v>
      </c>
      <c r="CA23" s="190" t="str">
        <f t="shared" si="52"/>
        <v>N</v>
      </c>
      <c r="CB23" s="189"/>
      <c r="CC23" s="190"/>
      <c r="CD23" s="189">
        <f t="shared" si="53"/>
        <v>0</v>
      </c>
      <c r="CE23" s="190">
        <f t="shared" si="54"/>
        <v>0</v>
      </c>
      <c r="CF23" s="190">
        <f t="shared" si="55"/>
        <v>0</v>
      </c>
      <c r="CG23" s="191" t="str">
        <f t="shared" si="56"/>
        <v>F</v>
      </c>
      <c r="CH23" s="190" t="str">
        <f t="shared" si="57"/>
        <v>N</v>
      </c>
      <c r="CI23" s="189">
        <f t="shared" si="58"/>
        <v>0</v>
      </c>
      <c r="CJ23" s="190">
        <f t="shared" si="59"/>
        <v>0</v>
      </c>
      <c r="CK23" s="192">
        <f t="shared" si="60"/>
        <v>0</v>
      </c>
      <c r="CL23" s="190" t="str">
        <f t="shared" si="61"/>
        <v>N</v>
      </c>
      <c r="CM23" s="189">
        <f t="shared" si="62"/>
        <v>0</v>
      </c>
      <c r="CN23" s="190">
        <f t="shared" si="63"/>
        <v>0</v>
      </c>
      <c r="CO23" s="192">
        <f t="shared" si="64"/>
        <v>0</v>
      </c>
      <c r="CP23" s="190" t="str">
        <f t="shared" si="65"/>
        <v>N</v>
      </c>
      <c r="CQ23" s="189">
        <f t="shared" si="66"/>
        <v>0</v>
      </c>
      <c r="CR23" s="190">
        <f t="shared" si="67"/>
        <v>0</v>
      </c>
      <c r="CS23" s="192">
        <f t="shared" si="68"/>
        <v>0</v>
      </c>
      <c r="CT23" s="190" t="str">
        <f t="shared" si="69"/>
        <v>N</v>
      </c>
      <c r="CU23" s="189">
        <f t="shared" si="70"/>
        <v>0</v>
      </c>
      <c r="CV23" s="190">
        <f t="shared" si="71"/>
        <v>0</v>
      </c>
      <c r="CW23" s="190">
        <f t="shared" si="72"/>
        <v>0</v>
      </c>
      <c r="CX23" s="190">
        <f t="shared" si="73"/>
        <v>0</v>
      </c>
      <c r="CY23" s="193" t="str">
        <f t="shared" si="74"/>
        <v>N</v>
      </c>
      <c r="CZ23" s="194" t="str">
        <f t="shared" si="75"/>
        <v>Semestre non validé</v>
      </c>
      <c r="DA23" s="69"/>
      <c r="DB23" s="69"/>
      <c r="DC23" s="69"/>
      <c r="DD23" s="132">
        <v>5</v>
      </c>
      <c r="DE23" s="182" t="s">
        <v>229</v>
      </c>
      <c r="DF23" s="182" t="s">
        <v>230</v>
      </c>
      <c r="DG23" s="182" t="s">
        <v>258</v>
      </c>
      <c r="DH23" s="126">
        <f t="shared" si="76"/>
        <v>13.724</v>
      </c>
      <c r="DI23" s="112">
        <f t="shared" si="77"/>
        <v>30</v>
      </c>
      <c r="DJ23" s="111">
        <f t="shared" si="78"/>
        <v>0</v>
      </c>
      <c r="DK23" s="112">
        <f t="shared" si="79"/>
        <v>0</v>
      </c>
      <c r="DL23" s="113">
        <f t="shared" si="80"/>
        <v>30</v>
      </c>
      <c r="DM23" s="128" t="str">
        <f t="shared" si="81"/>
        <v>Rattrapage</v>
      </c>
      <c r="DN23" s="129" t="str">
        <f t="shared" si="82"/>
        <v>Ajourné(e)</v>
      </c>
      <c r="DO23" s="133" t="s">
        <v>208</v>
      </c>
    </row>
    <row r="24" spans="1:119" s="68" customFormat="1" ht="30" customHeight="1">
      <c r="A24" s="76">
        <v>6</v>
      </c>
      <c r="B24" s="182" t="s">
        <v>231</v>
      </c>
      <c r="C24" s="182" t="s">
        <v>232</v>
      </c>
      <c r="D24" s="182" t="s">
        <v>259</v>
      </c>
      <c r="E24" s="223" t="s">
        <v>276</v>
      </c>
      <c r="F24" s="223" t="s">
        <v>93</v>
      </c>
      <c r="G24" s="223" t="s">
        <v>95</v>
      </c>
      <c r="H24" s="77">
        <v>11.83</v>
      </c>
      <c r="I24" s="78"/>
      <c r="J24" s="79">
        <f t="shared" si="0"/>
        <v>11.83</v>
      </c>
      <c r="K24" s="80">
        <f t="shared" si="1"/>
        <v>8</v>
      </c>
      <c r="L24" s="81">
        <f t="shared" si="2"/>
        <v>0</v>
      </c>
      <c r="M24" s="82" t="str">
        <f t="shared" si="3"/>
        <v>E</v>
      </c>
      <c r="N24" s="81" t="str">
        <f t="shared" si="4"/>
        <v>N</v>
      </c>
      <c r="O24" s="83">
        <v>9</v>
      </c>
      <c r="P24" s="80"/>
      <c r="Q24" s="79">
        <f t="shared" si="5"/>
        <v>9</v>
      </c>
      <c r="R24" s="80">
        <f t="shared" si="6"/>
        <v>0</v>
      </c>
      <c r="S24" s="81">
        <f t="shared" si="7"/>
        <v>0</v>
      </c>
      <c r="T24" s="82" t="str">
        <f t="shared" si="8"/>
        <v>F</v>
      </c>
      <c r="U24" s="81" t="str">
        <f t="shared" si="9"/>
        <v>N</v>
      </c>
      <c r="V24" s="83">
        <v>10.5</v>
      </c>
      <c r="W24" s="80"/>
      <c r="X24" s="79">
        <f t="shared" si="10"/>
        <v>10.5</v>
      </c>
      <c r="Y24" s="80">
        <f t="shared" si="11"/>
        <v>9</v>
      </c>
      <c r="Z24" s="81">
        <f t="shared" si="12"/>
        <v>0</v>
      </c>
      <c r="AA24" s="82" t="str">
        <f t="shared" si="13"/>
        <v>E</v>
      </c>
      <c r="AB24" s="81" t="str">
        <f t="shared" si="14"/>
        <v>N</v>
      </c>
      <c r="AC24" s="83">
        <v>12.5</v>
      </c>
      <c r="AD24" s="80"/>
      <c r="AE24" s="79">
        <f t="shared" si="15"/>
        <v>12.5</v>
      </c>
      <c r="AF24" s="81">
        <f t="shared" si="16"/>
        <v>8</v>
      </c>
      <c r="AG24" s="81">
        <f t="shared" si="17"/>
        <v>0</v>
      </c>
      <c r="AH24" s="82" t="str">
        <f t="shared" si="18"/>
        <v>D</v>
      </c>
      <c r="AI24" s="81" t="str">
        <f t="shared" si="19"/>
        <v>N</v>
      </c>
      <c r="AJ24" s="83">
        <f t="shared" si="20"/>
        <v>10.698</v>
      </c>
      <c r="AK24" s="80">
        <f t="shared" si="21"/>
        <v>13</v>
      </c>
      <c r="AL24" s="84">
        <f t="shared" si="22"/>
        <v>0</v>
      </c>
      <c r="AM24" s="80" t="str">
        <f t="shared" si="23"/>
        <v>N</v>
      </c>
      <c r="AN24" s="83">
        <f t="shared" si="24"/>
        <v>10.5</v>
      </c>
      <c r="AO24" s="80">
        <f t="shared" si="25"/>
        <v>9</v>
      </c>
      <c r="AP24" s="84">
        <f t="shared" si="26"/>
        <v>0</v>
      </c>
      <c r="AQ24" s="80" t="str">
        <f t="shared" si="27"/>
        <v>N</v>
      </c>
      <c r="AR24" s="83">
        <f t="shared" si="28"/>
        <v>12.5</v>
      </c>
      <c r="AS24" s="80">
        <f t="shared" si="29"/>
        <v>8</v>
      </c>
      <c r="AT24" s="84">
        <f t="shared" si="30"/>
        <v>0</v>
      </c>
      <c r="AU24" s="80" t="str">
        <f t="shared" si="31"/>
        <v>N</v>
      </c>
      <c r="AV24" s="83">
        <f t="shared" si="32"/>
        <v>10.999000000000001</v>
      </c>
      <c r="AW24" s="80">
        <f t="shared" si="33"/>
        <v>0</v>
      </c>
      <c r="AX24" s="80">
        <f t="shared" si="34"/>
        <v>30</v>
      </c>
      <c r="AY24" s="80">
        <f t="shared" si="35"/>
        <v>30</v>
      </c>
      <c r="AZ24" s="80" t="str">
        <f t="shared" si="36"/>
        <v>N</v>
      </c>
      <c r="BA24" s="85" t="str">
        <f t="shared" si="37"/>
        <v>Semestre validé</v>
      </c>
      <c r="BC24" s="114">
        <v>6</v>
      </c>
      <c r="BD24" s="182" t="s">
        <v>231</v>
      </c>
      <c r="BE24" s="182" t="s">
        <v>232</v>
      </c>
      <c r="BF24" s="182" t="s">
        <v>259</v>
      </c>
      <c r="BG24" s="189"/>
      <c r="BH24" s="190"/>
      <c r="BI24" s="189">
        <f t="shared" si="38"/>
        <v>0</v>
      </c>
      <c r="BJ24" s="190">
        <f t="shared" si="39"/>
        <v>0</v>
      </c>
      <c r="BK24" s="190">
        <f t="shared" si="40"/>
        <v>0</v>
      </c>
      <c r="BL24" s="191" t="str">
        <f t="shared" si="41"/>
        <v>F</v>
      </c>
      <c r="BM24" s="190" t="str">
        <f t="shared" si="42"/>
        <v>N</v>
      </c>
      <c r="BN24" s="189"/>
      <c r="BO24" s="190"/>
      <c r="BP24" s="189">
        <f t="shared" si="43"/>
        <v>0</v>
      </c>
      <c r="BQ24" s="190">
        <f t="shared" si="44"/>
        <v>0</v>
      </c>
      <c r="BR24" s="190">
        <f t="shared" si="45"/>
        <v>0</v>
      </c>
      <c r="BS24" s="191" t="str">
        <f t="shared" si="46"/>
        <v>F</v>
      </c>
      <c r="BT24" s="190" t="str">
        <f t="shared" si="47"/>
        <v>N</v>
      </c>
      <c r="BU24" s="189"/>
      <c r="BV24" s="190"/>
      <c r="BW24" s="189">
        <f t="shared" si="48"/>
        <v>0</v>
      </c>
      <c r="BX24" s="190">
        <f t="shared" si="49"/>
        <v>0</v>
      </c>
      <c r="BY24" s="190">
        <f t="shared" si="50"/>
        <v>0</v>
      </c>
      <c r="BZ24" s="191" t="str">
        <f t="shared" si="51"/>
        <v>F</v>
      </c>
      <c r="CA24" s="190" t="str">
        <f t="shared" si="52"/>
        <v>N</v>
      </c>
      <c r="CB24" s="189"/>
      <c r="CC24" s="190"/>
      <c r="CD24" s="189">
        <f t="shared" si="53"/>
        <v>0</v>
      </c>
      <c r="CE24" s="190">
        <f t="shared" si="54"/>
        <v>0</v>
      </c>
      <c r="CF24" s="190">
        <f t="shared" si="55"/>
        <v>0</v>
      </c>
      <c r="CG24" s="191" t="str">
        <f t="shared" si="56"/>
        <v>F</v>
      </c>
      <c r="CH24" s="190" t="str">
        <f t="shared" si="57"/>
        <v>N</v>
      </c>
      <c r="CI24" s="189">
        <f t="shared" si="58"/>
        <v>0</v>
      </c>
      <c r="CJ24" s="190">
        <f t="shared" si="59"/>
        <v>0</v>
      </c>
      <c r="CK24" s="192">
        <f t="shared" si="60"/>
        <v>0</v>
      </c>
      <c r="CL24" s="190" t="str">
        <f t="shared" si="61"/>
        <v>N</v>
      </c>
      <c r="CM24" s="189">
        <f t="shared" si="62"/>
        <v>0</v>
      </c>
      <c r="CN24" s="190">
        <f t="shared" si="63"/>
        <v>0</v>
      </c>
      <c r="CO24" s="192">
        <f t="shared" si="64"/>
        <v>0</v>
      </c>
      <c r="CP24" s="190" t="str">
        <f t="shared" si="65"/>
        <v>N</v>
      </c>
      <c r="CQ24" s="189">
        <f t="shared" si="66"/>
        <v>0</v>
      </c>
      <c r="CR24" s="190">
        <f t="shared" si="67"/>
        <v>0</v>
      </c>
      <c r="CS24" s="192">
        <f t="shared" si="68"/>
        <v>0</v>
      </c>
      <c r="CT24" s="190" t="str">
        <f t="shared" si="69"/>
        <v>N</v>
      </c>
      <c r="CU24" s="189">
        <f t="shared" si="70"/>
        <v>0</v>
      </c>
      <c r="CV24" s="190">
        <f t="shared" si="71"/>
        <v>0</v>
      </c>
      <c r="CW24" s="190">
        <f t="shared" si="72"/>
        <v>0</v>
      </c>
      <c r="CX24" s="190">
        <f t="shared" si="73"/>
        <v>0</v>
      </c>
      <c r="CY24" s="193" t="str">
        <f t="shared" si="74"/>
        <v>N</v>
      </c>
      <c r="CZ24" s="194" t="str">
        <f t="shared" si="75"/>
        <v>Semestre non validé</v>
      </c>
      <c r="DA24" s="69"/>
      <c r="DB24" s="69"/>
      <c r="DC24" s="69"/>
      <c r="DD24" s="132">
        <v>6</v>
      </c>
      <c r="DE24" s="182" t="s">
        <v>231</v>
      </c>
      <c r="DF24" s="182" t="s">
        <v>232</v>
      </c>
      <c r="DG24" s="182" t="s">
        <v>259</v>
      </c>
      <c r="DH24" s="126">
        <f t="shared" si="76"/>
        <v>10.999000000000001</v>
      </c>
      <c r="DI24" s="112">
        <f t="shared" si="77"/>
        <v>30</v>
      </c>
      <c r="DJ24" s="111">
        <f t="shared" si="78"/>
        <v>0</v>
      </c>
      <c r="DK24" s="112">
        <f t="shared" si="79"/>
        <v>0</v>
      </c>
      <c r="DL24" s="113">
        <f t="shared" si="80"/>
        <v>30</v>
      </c>
      <c r="DM24" s="128" t="str">
        <f t="shared" si="81"/>
        <v>Rattrapage</v>
      </c>
      <c r="DN24" s="129" t="str">
        <f t="shared" si="82"/>
        <v>Ajourné(e)</v>
      </c>
      <c r="DO24" s="133" t="s">
        <v>208</v>
      </c>
    </row>
    <row r="25" spans="1:119" s="68" customFormat="1" ht="30" customHeight="1">
      <c r="A25" s="76">
        <v>7</v>
      </c>
      <c r="B25" s="182" t="s">
        <v>233</v>
      </c>
      <c r="C25" s="182" t="s">
        <v>234</v>
      </c>
      <c r="D25" s="182" t="s">
        <v>260</v>
      </c>
      <c r="E25" s="223" t="s">
        <v>277</v>
      </c>
      <c r="F25" s="223" t="s">
        <v>93</v>
      </c>
      <c r="G25" s="223" t="s">
        <v>95</v>
      </c>
      <c r="H25" s="77">
        <v>7.16</v>
      </c>
      <c r="I25" s="78"/>
      <c r="J25" s="79">
        <f t="shared" si="0"/>
        <v>7.16</v>
      </c>
      <c r="K25" s="80">
        <f t="shared" si="1"/>
        <v>0</v>
      </c>
      <c r="L25" s="81">
        <f t="shared" si="2"/>
        <v>0</v>
      </c>
      <c r="M25" s="82" t="str">
        <f t="shared" si="3"/>
        <v>F</v>
      </c>
      <c r="N25" s="81" t="str">
        <f t="shared" si="4"/>
        <v>N</v>
      </c>
      <c r="O25" s="83">
        <v>9.5</v>
      </c>
      <c r="P25" s="80"/>
      <c r="Q25" s="79">
        <f t="shared" si="5"/>
        <v>9.5</v>
      </c>
      <c r="R25" s="80">
        <f t="shared" si="6"/>
        <v>0</v>
      </c>
      <c r="S25" s="81">
        <f t="shared" si="7"/>
        <v>0</v>
      </c>
      <c r="T25" s="82" t="str">
        <f t="shared" si="8"/>
        <v>F</v>
      </c>
      <c r="U25" s="81" t="str">
        <f t="shared" si="9"/>
        <v>N</v>
      </c>
      <c r="V25" s="83">
        <v>10</v>
      </c>
      <c r="W25" s="80"/>
      <c r="X25" s="79">
        <f t="shared" si="10"/>
        <v>10</v>
      </c>
      <c r="Y25" s="80">
        <f t="shared" si="11"/>
        <v>9</v>
      </c>
      <c r="Z25" s="81">
        <f t="shared" si="12"/>
        <v>0</v>
      </c>
      <c r="AA25" s="82" t="str">
        <f t="shared" si="13"/>
        <v>E</v>
      </c>
      <c r="AB25" s="81" t="str">
        <f t="shared" si="14"/>
        <v>N</v>
      </c>
      <c r="AC25" s="83">
        <v>12</v>
      </c>
      <c r="AD25" s="80"/>
      <c r="AE25" s="79">
        <f t="shared" si="15"/>
        <v>12</v>
      </c>
      <c r="AF25" s="81">
        <f t="shared" si="16"/>
        <v>8</v>
      </c>
      <c r="AG25" s="81">
        <f t="shared" si="17"/>
        <v>0</v>
      </c>
      <c r="AH25" s="82" t="str">
        <f t="shared" si="18"/>
        <v>D</v>
      </c>
      <c r="AI25" s="81" t="str">
        <f t="shared" si="19"/>
        <v>N</v>
      </c>
      <c r="AJ25" s="83">
        <f t="shared" si="20"/>
        <v>8.0960000000000001</v>
      </c>
      <c r="AK25" s="80">
        <f t="shared" si="21"/>
        <v>0</v>
      </c>
      <c r="AL25" s="84">
        <f t="shared" si="22"/>
        <v>0</v>
      </c>
      <c r="AM25" s="80" t="str">
        <f t="shared" si="23"/>
        <v>N</v>
      </c>
      <c r="AN25" s="83">
        <f t="shared" si="24"/>
        <v>10</v>
      </c>
      <c r="AO25" s="80">
        <f t="shared" si="25"/>
        <v>9</v>
      </c>
      <c r="AP25" s="84">
        <f t="shared" si="26"/>
        <v>0</v>
      </c>
      <c r="AQ25" s="80" t="str">
        <f t="shared" si="27"/>
        <v>N</v>
      </c>
      <c r="AR25" s="83">
        <f t="shared" si="28"/>
        <v>12</v>
      </c>
      <c r="AS25" s="80">
        <f t="shared" si="29"/>
        <v>8</v>
      </c>
      <c r="AT25" s="84">
        <f t="shared" si="30"/>
        <v>0</v>
      </c>
      <c r="AU25" s="80" t="str">
        <f t="shared" si="31"/>
        <v>N</v>
      </c>
      <c r="AV25" s="83">
        <f t="shared" si="32"/>
        <v>9.4480000000000004</v>
      </c>
      <c r="AW25" s="80">
        <f t="shared" si="33"/>
        <v>0</v>
      </c>
      <c r="AX25" s="80">
        <f t="shared" si="34"/>
        <v>17</v>
      </c>
      <c r="AY25" s="80">
        <f t="shared" si="35"/>
        <v>17</v>
      </c>
      <c r="AZ25" s="80" t="str">
        <f t="shared" si="36"/>
        <v>N</v>
      </c>
      <c r="BA25" s="85" t="str">
        <f t="shared" si="37"/>
        <v>Semestre non validé</v>
      </c>
      <c r="BC25" s="114">
        <v>7</v>
      </c>
      <c r="BD25" s="182" t="s">
        <v>233</v>
      </c>
      <c r="BE25" s="182" t="s">
        <v>234</v>
      </c>
      <c r="BF25" s="182" t="s">
        <v>260</v>
      </c>
      <c r="BG25" s="189"/>
      <c r="BH25" s="190"/>
      <c r="BI25" s="189">
        <f t="shared" si="38"/>
        <v>0</v>
      </c>
      <c r="BJ25" s="190">
        <f t="shared" si="39"/>
        <v>0</v>
      </c>
      <c r="BK25" s="190">
        <f t="shared" si="40"/>
        <v>0</v>
      </c>
      <c r="BL25" s="191" t="str">
        <f t="shared" si="41"/>
        <v>F</v>
      </c>
      <c r="BM25" s="190" t="str">
        <f t="shared" si="42"/>
        <v>N</v>
      </c>
      <c r="BN25" s="189"/>
      <c r="BO25" s="190"/>
      <c r="BP25" s="189">
        <f t="shared" si="43"/>
        <v>0</v>
      </c>
      <c r="BQ25" s="190">
        <f t="shared" si="44"/>
        <v>0</v>
      </c>
      <c r="BR25" s="190">
        <f t="shared" si="45"/>
        <v>0</v>
      </c>
      <c r="BS25" s="191" t="str">
        <f t="shared" si="46"/>
        <v>F</v>
      </c>
      <c r="BT25" s="190" t="str">
        <f t="shared" si="47"/>
        <v>N</v>
      </c>
      <c r="BU25" s="189"/>
      <c r="BV25" s="190"/>
      <c r="BW25" s="189">
        <f t="shared" si="48"/>
        <v>0</v>
      </c>
      <c r="BX25" s="190">
        <f t="shared" si="49"/>
        <v>0</v>
      </c>
      <c r="BY25" s="190">
        <f t="shared" si="50"/>
        <v>0</v>
      </c>
      <c r="BZ25" s="191" t="str">
        <f t="shared" si="51"/>
        <v>F</v>
      </c>
      <c r="CA25" s="190" t="str">
        <f t="shared" si="52"/>
        <v>N</v>
      </c>
      <c r="CB25" s="189"/>
      <c r="CC25" s="190"/>
      <c r="CD25" s="189">
        <f t="shared" si="53"/>
        <v>0</v>
      </c>
      <c r="CE25" s="190">
        <f t="shared" si="54"/>
        <v>0</v>
      </c>
      <c r="CF25" s="190">
        <f t="shared" si="55"/>
        <v>0</v>
      </c>
      <c r="CG25" s="191" t="str">
        <f t="shared" si="56"/>
        <v>F</v>
      </c>
      <c r="CH25" s="190" t="str">
        <f t="shared" si="57"/>
        <v>N</v>
      </c>
      <c r="CI25" s="189">
        <f t="shared" si="58"/>
        <v>0</v>
      </c>
      <c r="CJ25" s="190">
        <f t="shared" si="59"/>
        <v>0</v>
      </c>
      <c r="CK25" s="192">
        <f t="shared" si="60"/>
        <v>0</v>
      </c>
      <c r="CL25" s="190" t="str">
        <f t="shared" si="61"/>
        <v>N</v>
      </c>
      <c r="CM25" s="189">
        <f t="shared" si="62"/>
        <v>0</v>
      </c>
      <c r="CN25" s="190">
        <f t="shared" si="63"/>
        <v>0</v>
      </c>
      <c r="CO25" s="192">
        <f t="shared" si="64"/>
        <v>0</v>
      </c>
      <c r="CP25" s="190" t="str">
        <f t="shared" si="65"/>
        <v>N</v>
      </c>
      <c r="CQ25" s="189">
        <f t="shared" si="66"/>
        <v>0</v>
      </c>
      <c r="CR25" s="190">
        <f t="shared" si="67"/>
        <v>0</v>
      </c>
      <c r="CS25" s="192">
        <f t="shared" si="68"/>
        <v>0</v>
      </c>
      <c r="CT25" s="190" t="str">
        <f t="shared" si="69"/>
        <v>N</v>
      </c>
      <c r="CU25" s="189">
        <f t="shared" si="70"/>
        <v>0</v>
      </c>
      <c r="CV25" s="190">
        <f t="shared" si="71"/>
        <v>0</v>
      </c>
      <c r="CW25" s="190">
        <f t="shared" si="72"/>
        <v>0</v>
      </c>
      <c r="CX25" s="190">
        <f t="shared" si="73"/>
        <v>0</v>
      </c>
      <c r="CY25" s="193" t="str">
        <f t="shared" si="74"/>
        <v>N</v>
      </c>
      <c r="CZ25" s="194" t="str">
        <f t="shared" si="75"/>
        <v>Semestre non validé</v>
      </c>
      <c r="DA25" s="69"/>
      <c r="DB25" s="69"/>
      <c r="DC25" s="69"/>
      <c r="DD25" s="132">
        <v>7</v>
      </c>
      <c r="DE25" s="182" t="s">
        <v>233</v>
      </c>
      <c r="DF25" s="182" t="s">
        <v>234</v>
      </c>
      <c r="DG25" s="182" t="s">
        <v>260</v>
      </c>
      <c r="DH25" s="126">
        <f t="shared" si="76"/>
        <v>9.4480000000000004</v>
      </c>
      <c r="DI25" s="112">
        <f t="shared" si="77"/>
        <v>17</v>
      </c>
      <c r="DJ25" s="111">
        <f t="shared" si="78"/>
        <v>0</v>
      </c>
      <c r="DK25" s="112">
        <f t="shared" si="79"/>
        <v>0</v>
      </c>
      <c r="DL25" s="113">
        <f t="shared" si="80"/>
        <v>17</v>
      </c>
      <c r="DM25" s="128" t="str">
        <f t="shared" si="81"/>
        <v>Rattrapage</v>
      </c>
      <c r="DN25" s="129" t="str">
        <f t="shared" si="82"/>
        <v>Ajourné(e)</v>
      </c>
      <c r="DO25" s="133" t="s">
        <v>208</v>
      </c>
    </row>
    <row r="26" spans="1:119" s="68" customFormat="1" ht="30" customHeight="1">
      <c r="A26" s="76">
        <v>8</v>
      </c>
      <c r="B26" s="182" t="s">
        <v>235</v>
      </c>
      <c r="C26" s="182" t="s">
        <v>236</v>
      </c>
      <c r="D26" s="182" t="s">
        <v>261</v>
      </c>
      <c r="E26" s="223" t="s">
        <v>278</v>
      </c>
      <c r="F26" s="223" t="s">
        <v>279</v>
      </c>
      <c r="G26" s="223" t="s">
        <v>294</v>
      </c>
      <c r="H26" s="77"/>
      <c r="I26" s="78"/>
      <c r="J26" s="79">
        <f t="shared" si="0"/>
        <v>0</v>
      </c>
      <c r="K26" s="80">
        <f t="shared" si="1"/>
        <v>0</v>
      </c>
      <c r="L26" s="81">
        <f t="shared" si="2"/>
        <v>0</v>
      </c>
      <c r="M26" s="82" t="str">
        <f t="shared" si="3"/>
        <v>F</v>
      </c>
      <c r="N26" s="81" t="str">
        <f t="shared" si="4"/>
        <v>N</v>
      </c>
      <c r="O26" s="83"/>
      <c r="P26" s="80"/>
      <c r="Q26" s="79">
        <f t="shared" si="5"/>
        <v>0</v>
      </c>
      <c r="R26" s="80">
        <f t="shared" si="6"/>
        <v>0</v>
      </c>
      <c r="S26" s="81">
        <f t="shared" si="7"/>
        <v>0</v>
      </c>
      <c r="T26" s="82" t="str">
        <f t="shared" si="8"/>
        <v>F</v>
      </c>
      <c r="U26" s="81" t="str">
        <f t="shared" si="9"/>
        <v>N</v>
      </c>
      <c r="V26" s="83"/>
      <c r="W26" s="80"/>
      <c r="X26" s="79">
        <f t="shared" si="10"/>
        <v>0</v>
      </c>
      <c r="Y26" s="80">
        <f t="shared" si="11"/>
        <v>0</v>
      </c>
      <c r="Z26" s="81">
        <f t="shared" si="12"/>
        <v>0</v>
      </c>
      <c r="AA26" s="82" t="str">
        <f t="shared" si="13"/>
        <v>F</v>
      </c>
      <c r="AB26" s="81" t="str">
        <f t="shared" si="14"/>
        <v>N</v>
      </c>
      <c r="AC26" s="83"/>
      <c r="AD26" s="80"/>
      <c r="AE26" s="79">
        <f t="shared" si="15"/>
        <v>0</v>
      </c>
      <c r="AF26" s="81">
        <f t="shared" si="16"/>
        <v>0</v>
      </c>
      <c r="AG26" s="81">
        <f t="shared" si="17"/>
        <v>0</v>
      </c>
      <c r="AH26" s="82" t="str">
        <f t="shared" si="18"/>
        <v>F</v>
      </c>
      <c r="AI26" s="81" t="str">
        <f t="shared" si="19"/>
        <v>N</v>
      </c>
      <c r="AJ26" s="83">
        <f t="shared" si="20"/>
        <v>0</v>
      </c>
      <c r="AK26" s="80">
        <f t="shared" si="21"/>
        <v>0</v>
      </c>
      <c r="AL26" s="84">
        <f t="shared" si="22"/>
        <v>0</v>
      </c>
      <c r="AM26" s="80" t="str">
        <f t="shared" si="23"/>
        <v>N</v>
      </c>
      <c r="AN26" s="83">
        <f t="shared" si="24"/>
        <v>0</v>
      </c>
      <c r="AO26" s="80">
        <f t="shared" si="25"/>
        <v>0</v>
      </c>
      <c r="AP26" s="84">
        <f t="shared" si="26"/>
        <v>0</v>
      </c>
      <c r="AQ26" s="80" t="str">
        <f t="shared" si="27"/>
        <v>N</v>
      </c>
      <c r="AR26" s="83">
        <f t="shared" si="28"/>
        <v>0</v>
      </c>
      <c r="AS26" s="80">
        <f t="shared" si="29"/>
        <v>0</v>
      </c>
      <c r="AT26" s="84">
        <f t="shared" si="30"/>
        <v>0</v>
      </c>
      <c r="AU26" s="80" t="str">
        <f t="shared" si="31"/>
        <v>N</v>
      </c>
      <c r="AV26" s="83">
        <f t="shared" si="32"/>
        <v>0</v>
      </c>
      <c r="AW26" s="80">
        <f t="shared" si="33"/>
        <v>0</v>
      </c>
      <c r="AX26" s="80">
        <f t="shared" si="34"/>
        <v>0</v>
      </c>
      <c r="AY26" s="80">
        <f t="shared" si="35"/>
        <v>0</v>
      </c>
      <c r="AZ26" s="80" t="str">
        <f t="shared" si="36"/>
        <v>N</v>
      </c>
      <c r="BA26" s="85" t="str">
        <f t="shared" si="37"/>
        <v>Semestre non validé</v>
      </c>
      <c r="BC26" s="114">
        <v>8</v>
      </c>
      <c r="BD26" s="182" t="s">
        <v>235</v>
      </c>
      <c r="BE26" s="182" t="s">
        <v>236</v>
      </c>
      <c r="BF26" s="182" t="s">
        <v>261</v>
      </c>
      <c r="BG26" s="189"/>
      <c r="BH26" s="190"/>
      <c r="BI26" s="189">
        <f t="shared" si="38"/>
        <v>0</v>
      </c>
      <c r="BJ26" s="190">
        <f t="shared" si="39"/>
        <v>0</v>
      </c>
      <c r="BK26" s="190">
        <f t="shared" si="40"/>
        <v>0</v>
      </c>
      <c r="BL26" s="191" t="str">
        <f t="shared" si="41"/>
        <v>F</v>
      </c>
      <c r="BM26" s="190" t="str">
        <f t="shared" si="42"/>
        <v>N</v>
      </c>
      <c r="BN26" s="189"/>
      <c r="BO26" s="190"/>
      <c r="BP26" s="189">
        <f t="shared" si="43"/>
        <v>0</v>
      </c>
      <c r="BQ26" s="190">
        <f t="shared" si="44"/>
        <v>0</v>
      </c>
      <c r="BR26" s="190">
        <f t="shared" si="45"/>
        <v>0</v>
      </c>
      <c r="BS26" s="191" t="str">
        <f t="shared" si="46"/>
        <v>F</v>
      </c>
      <c r="BT26" s="190" t="str">
        <f t="shared" si="47"/>
        <v>N</v>
      </c>
      <c r="BU26" s="189"/>
      <c r="BV26" s="190"/>
      <c r="BW26" s="189">
        <f t="shared" si="48"/>
        <v>0</v>
      </c>
      <c r="BX26" s="190">
        <f t="shared" si="49"/>
        <v>0</v>
      </c>
      <c r="BY26" s="190">
        <f t="shared" si="50"/>
        <v>0</v>
      </c>
      <c r="BZ26" s="191" t="str">
        <f t="shared" si="51"/>
        <v>F</v>
      </c>
      <c r="CA26" s="190" t="str">
        <f t="shared" si="52"/>
        <v>N</v>
      </c>
      <c r="CB26" s="189"/>
      <c r="CC26" s="190"/>
      <c r="CD26" s="189">
        <f t="shared" si="53"/>
        <v>0</v>
      </c>
      <c r="CE26" s="190">
        <f t="shared" si="54"/>
        <v>0</v>
      </c>
      <c r="CF26" s="190">
        <f t="shared" si="55"/>
        <v>0</v>
      </c>
      <c r="CG26" s="191" t="str">
        <f t="shared" si="56"/>
        <v>F</v>
      </c>
      <c r="CH26" s="190" t="str">
        <f t="shared" si="57"/>
        <v>N</v>
      </c>
      <c r="CI26" s="189">
        <f t="shared" si="58"/>
        <v>0</v>
      </c>
      <c r="CJ26" s="190">
        <f t="shared" si="59"/>
        <v>0</v>
      </c>
      <c r="CK26" s="192">
        <f t="shared" si="60"/>
        <v>0</v>
      </c>
      <c r="CL26" s="190" t="str">
        <f t="shared" si="61"/>
        <v>N</v>
      </c>
      <c r="CM26" s="189">
        <f t="shared" si="62"/>
        <v>0</v>
      </c>
      <c r="CN26" s="190">
        <f t="shared" si="63"/>
        <v>0</v>
      </c>
      <c r="CO26" s="192">
        <f t="shared" si="64"/>
        <v>0</v>
      </c>
      <c r="CP26" s="190" t="str">
        <f t="shared" si="65"/>
        <v>N</v>
      </c>
      <c r="CQ26" s="189">
        <f t="shared" si="66"/>
        <v>0</v>
      </c>
      <c r="CR26" s="190">
        <f t="shared" si="67"/>
        <v>0</v>
      </c>
      <c r="CS26" s="192">
        <f t="shared" si="68"/>
        <v>0</v>
      </c>
      <c r="CT26" s="190" t="str">
        <f t="shared" si="69"/>
        <v>N</v>
      </c>
      <c r="CU26" s="189">
        <f t="shared" si="70"/>
        <v>0</v>
      </c>
      <c r="CV26" s="190">
        <f t="shared" si="71"/>
        <v>0</v>
      </c>
      <c r="CW26" s="190">
        <f t="shared" si="72"/>
        <v>0</v>
      </c>
      <c r="CX26" s="190">
        <f t="shared" si="73"/>
        <v>0</v>
      </c>
      <c r="CY26" s="193" t="str">
        <f t="shared" si="74"/>
        <v>N</v>
      </c>
      <c r="CZ26" s="194" t="str">
        <f t="shared" si="75"/>
        <v>Semestre non validé</v>
      </c>
      <c r="DA26" s="69"/>
      <c r="DB26" s="69"/>
      <c r="DC26" s="69"/>
      <c r="DD26" s="132">
        <v>8</v>
      </c>
      <c r="DE26" s="182" t="s">
        <v>235</v>
      </c>
      <c r="DF26" s="182" t="s">
        <v>236</v>
      </c>
      <c r="DG26" s="182" t="s">
        <v>261</v>
      </c>
      <c r="DH26" s="126">
        <f t="shared" si="76"/>
        <v>0</v>
      </c>
      <c r="DI26" s="112">
        <f t="shared" si="77"/>
        <v>0</v>
      </c>
      <c r="DJ26" s="111">
        <f t="shared" si="78"/>
        <v>0</v>
      </c>
      <c r="DK26" s="112">
        <f t="shared" si="79"/>
        <v>0</v>
      </c>
      <c r="DL26" s="113">
        <f t="shared" si="80"/>
        <v>0</v>
      </c>
      <c r="DM26" s="128" t="str">
        <f t="shared" si="81"/>
        <v>Rattrapage</v>
      </c>
      <c r="DN26" s="129" t="str">
        <f t="shared" si="82"/>
        <v>Ajourné(e)</v>
      </c>
      <c r="DO26" s="133" t="s">
        <v>208</v>
      </c>
    </row>
    <row r="27" spans="1:119" s="68" customFormat="1" ht="30" customHeight="1">
      <c r="A27" s="76">
        <v>9</v>
      </c>
      <c r="B27" s="182" t="s">
        <v>237</v>
      </c>
      <c r="C27" s="182" t="s">
        <v>238</v>
      </c>
      <c r="D27" s="182" t="s">
        <v>262</v>
      </c>
      <c r="E27" s="223" t="s">
        <v>280</v>
      </c>
      <c r="F27" s="223" t="s">
        <v>281</v>
      </c>
      <c r="G27" s="223" t="s">
        <v>95</v>
      </c>
      <c r="H27" s="77">
        <v>14.33</v>
      </c>
      <c r="I27" s="78"/>
      <c r="J27" s="79">
        <f t="shared" si="0"/>
        <v>14.33</v>
      </c>
      <c r="K27" s="80">
        <f t="shared" si="1"/>
        <v>8</v>
      </c>
      <c r="L27" s="81">
        <f t="shared" si="2"/>
        <v>0</v>
      </c>
      <c r="M27" s="82" t="str">
        <f t="shared" si="3"/>
        <v>C</v>
      </c>
      <c r="N27" s="81" t="str">
        <f t="shared" si="4"/>
        <v>N</v>
      </c>
      <c r="O27" s="83">
        <v>18.5</v>
      </c>
      <c r="P27" s="80"/>
      <c r="Q27" s="79">
        <f t="shared" si="5"/>
        <v>18.5</v>
      </c>
      <c r="R27" s="80">
        <f t="shared" si="6"/>
        <v>5</v>
      </c>
      <c r="S27" s="81">
        <f t="shared" si="7"/>
        <v>0</v>
      </c>
      <c r="T27" s="82" t="str">
        <f t="shared" si="8"/>
        <v>A</v>
      </c>
      <c r="U27" s="81" t="str">
        <f t="shared" si="9"/>
        <v>N</v>
      </c>
      <c r="V27" s="83">
        <v>15</v>
      </c>
      <c r="W27" s="80"/>
      <c r="X27" s="79">
        <f t="shared" si="10"/>
        <v>15</v>
      </c>
      <c r="Y27" s="80">
        <f t="shared" si="11"/>
        <v>9</v>
      </c>
      <c r="Z27" s="81">
        <f t="shared" si="12"/>
        <v>0</v>
      </c>
      <c r="AA27" s="82" t="str">
        <f t="shared" si="13"/>
        <v>C</v>
      </c>
      <c r="AB27" s="81" t="str">
        <f t="shared" si="14"/>
        <v>N</v>
      </c>
      <c r="AC27" s="83">
        <v>12</v>
      </c>
      <c r="AD27" s="80"/>
      <c r="AE27" s="79">
        <f t="shared" si="15"/>
        <v>12</v>
      </c>
      <c r="AF27" s="81">
        <f t="shared" si="16"/>
        <v>8</v>
      </c>
      <c r="AG27" s="81">
        <f t="shared" si="17"/>
        <v>0</v>
      </c>
      <c r="AH27" s="82" t="str">
        <f t="shared" si="18"/>
        <v>D</v>
      </c>
      <c r="AI27" s="81" t="str">
        <f t="shared" si="19"/>
        <v>N</v>
      </c>
      <c r="AJ27" s="83">
        <f t="shared" si="20"/>
        <v>15.998000000000001</v>
      </c>
      <c r="AK27" s="80">
        <f t="shared" si="21"/>
        <v>13</v>
      </c>
      <c r="AL27" s="84">
        <f t="shared" si="22"/>
        <v>0</v>
      </c>
      <c r="AM27" s="80" t="str">
        <f t="shared" si="23"/>
        <v>N</v>
      </c>
      <c r="AN27" s="83">
        <f t="shared" si="24"/>
        <v>15</v>
      </c>
      <c r="AO27" s="80">
        <f t="shared" si="25"/>
        <v>9</v>
      </c>
      <c r="AP27" s="84">
        <f t="shared" si="26"/>
        <v>0</v>
      </c>
      <c r="AQ27" s="80" t="str">
        <f t="shared" si="27"/>
        <v>N</v>
      </c>
      <c r="AR27" s="83">
        <f t="shared" si="28"/>
        <v>12</v>
      </c>
      <c r="AS27" s="80">
        <f t="shared" si="29"/>
        <v>8</v>
      </c>
      <c r="AT27" s="84">
        <f t="shared" si="30"/>
        <v>0</v>
      </c>
      <c r="AU27" s="80" t="str">
        <f t="shared" si="31"/>
        <v>N</v>
      </c>
      <c r="AV27" s="83">
        <f t="shared" si="32"/>
        <v>14.899000000000001</v>
      </c>
      <c r="AW27" s="80">
        <f t="shared" si="33"/>
        <v>0</v>
      </c>
      <c r="AX27" s="80">
        <f t="shared" si="34"/>
        <v>30</v>
      </c>
      <c r="AY27" s="80">
        <f t="shared" si="35"/>
        <v>30</v>
      </c>
      <c r="AZ27" s="80" t="str">
        <f t="shared" si="36"/>
        <v>N</v>
      </c>
      <c r="BA27" s="85" t="str">
        <f t="shared" si="37"/>
        <v>Semestre validé</v>
      </c>
      <c r="BC27" s="114">
        <v>9</v>
      </c>
      <c r="BD27" s="182" t="s">
        <v>237</v>
      </c>
      <c r="BE27" s="182" t="s">
        <v>238</v>
      </c>
      <c r="BF27" s="182" t="s">
        <v>262</v>
      </c>
      <c r="BG27" s="189"/>
      <c r="BH27" s="190"/>
      <c r="BI27" s="189">
        <f t="shared" si="38"/>
        <v>0</v>
      </c>
      <c r="BJ27" s="190">
        <f t="shared" si="39"/>
        <v>0</v>
      </c>
      <c r="BK27" s="190">
        <f t="shared" si="40"/>
        <v>0</v>
      </c>
      <c r="BL27" s="191" t="str">
        <f t="shared" si="41"/>
        <v>F</v>
      </c>
      <c r="BM27" s="190" t="str">
        <f t="shared" si="42"/>
        <v>N</v>
      </c>
      <c r="BN27" s="189"/>
      <c r="BO27" s="190"/>
      <c r="BP27" s="189">
        <f t="shared" si="43"/>
        <v>0</v>
      </c>
      <c r="BQ27" s="190">
        <f t="shared" si="44"/>
        <v>0</v>
      </c>
      <c r="BR27" s="190">
        <f t="shared" si="45"/>
        <v>0</v>
      </c>
      <c r="BS27" s="191" t="str">
        <f t="shared" si="46"/>
        <v>F</v>
      </c>
      <c r="BT27" s="190" t="str">
        <f t="shared" si="47"/>
        <v>N</v>
      </c>
      <c r="BU27" s="189"/>
      <c r="BV27" s="190"/>
      <c r="BW27" s="189">
        <f t="shared" si="48"/>
        <v>0</v>
      </c>
      <c r="BX27" s="190">
        <f t="shared" si="49"/>
        <v>0</v>
      </c>
      <c r="BY27" s="190">
        <f t="shared" si="50"/>
        <v>0</v>
      </c>
      <c r="BZ27" s="191" t="str">
        <f t="shared" si="51"/>
        <v>F</v>
      </c>
      <c r="CA27" s="190" t="str">
        <f t="shared" si="52"/>
        <v>N</v>
      </c>
      <c r="CB27" s="189"/>
      <c r="CC27" s="190"/>
      <c r="CD27" s="189">
        <f t="shared" si="53"/>
        <v>0</v>
      </c>
      <c r="CE27" s="190">
        <f t="shared" si="54"/>
        <v>0</v>
      </c>
      <c r="CF27" s="190">
        <f t="shared" si="55"/>
        <v>0</v>
      </c>
      <c r="CG27" s="191" t="str">
        <f t="shared" si="56"/>
        <v>F</v>
      </c>
      <c r="CH27" s="190" t="str">
        <f t="shared" si="57"/>
        <v>N</v>
      </c>
      <c r="CI27" s="189">
        <f t="shared" si="58"/>
        <v>0</v>
      </c>
      <c r="CJ27" s="190">
        <f t="shared" si="59"/>
        <v>0</v>
      </c>
      <c r="CK27" s="192">
        <f t="shared" si="60"/>
        <v>0</v>
      </c>
      <c r="CL27" s="190" t="str">
        <f t="shared" si="61"/>
        <v>N</v>
      </c>
      <c r="CM27" s="189">
        <f t="shared" si="62"/>
        <v>0</v>
      </c>
      <c r="CN27" s="190">
        <f t="shared" si="63"/>
        <v>0</v>
      </c>
      <c r="CO27" s="192">
        <f t="shared" si="64"/>
        <v>0</v>
      </c>
      <c r="CP27" s="190" t="str">
        <f t="shared" si="65"/>
        <v>N</v>
      </c>
      <c r="CQ27" s="189">
        <f t="shared" si="66"/>
        <v>0</v>
      </c>
      <c r="CR27" s="190">
        <f t="shared" si="67"/>
        <v>0</v>
      </c>
      <c r="CS27" s="192">
        <f t="shared" si="68"/>
        <v>0</v>
      </c>
      <c r="CT27" s="190" t="str">
        <f t="shared" si="69"/>
        <v>N</v>
      </c>
      <c r="CU27" s="189">
        <f t="shared" si="70"/>
        <v>0</v>
      </c>
      <c r="CV27" s="190">
        <f t="shared" si="71"/>
        <v>0</v>
      </c>
      <c r="CW27" s="190">
        <f t="shared" si="72"/>
        <v>0</v>
      </c>
      <c r="CX27" s="190">
        <f t="shared" si="73"/>
        <v>0</v>
      </c>
      <c r="CY27" s="193" t="str">
        <f t="shared" si="74"/>
        <v>N</v>
      </c>
      <c r="CZ27" s="194" t="str">
        <f t="shared" si="75"/>
        <v>Semestre non validé</v>
      </c>
      <c r="DA27" s="69"/>
      <c r="DB27" s="69"/>
      <c r="DC27" s="69"/>
      <c r="DD27" s="132">
        <v>9</v>
      </c>
      <c r="DE27" s="182" t="s">
        <v>237</v>
      </c>
      <c r="DF27" s="182" t="s">
        <v>238</v>
      </c>
      <c r="DG27" s="182" t="s">
        <v>262</v>
      </c>
      <c r="DH27" s="126">
        <f t="shared" si="76"/>
        <v>14.899000000000001</v>
      </c>
      <c r="DI27" s="112">
        <f t="shared" si="77"/>
        <v>30</v>
      </c>
      <c r="DJ27" s="111">
        <f t="shared" si="78"/>
        <v>0</v>
      </c>
      <c r="DK27" s="112">
        <f t="shared" si="79"/>
        <v>0</v>
      </c>
      <c r="DL27" s="113">
        <f t="shared" si="80"/>
        <v>30</v>
      </c>
      <c r="DM27" s="128" t="str">
        <f t="shared" si="81"/>
        <v>Rattrapage</v>
      </c>
      <c r="DN27" s="129" t="str">
        <f t="shared" si="82"/>
        <v>Ajourné(e)</v>
      </c>
      <c r="DO27" s="133" t="s">
        <v>208</v>
      </c>
    </row>
    <row r="28" spans="1:119" s="68" customFormat="1" ht="30" customHeight="1">
      <c r="A28" s="76">
        <v>10</v>
      </c>
      <c r="B28" s="182" t="s">
        <v>239</v>
      </c>
      <c r="C28" s="182" t="s">
        <v>240</v>
      </c>
      <c r="D28" s="182" t="s">
        <v>263</v>
      </c>
      <c r="E28" s="223" t="s">
        <v>282</v>
      </c>
      <c r="F28" s="223" t="s">
        <v>283</v>
      </c>
      <c r="G28" s="223" t="s">
        <v>95</v>
      </c>
      <c r="H28" s="77">
        <v>14.16</v>
      </c>
      <c r="I28" s="78"/>
      <c r="J28" s="79">
        <f t="shared" si="0"/>
        <v>14.16</v>
      </c>
      <c r="K28" s="80">
        <f t="shared" si="1"/>
        <v>8</v>
      </c>
      <c r="L28" s="81">
        <f t="shared" si="2"/>
        <v>0</v>
      </c>
      <c r="M28" s="82" t="str">
        <f t="shared" si="3"/>
        <v>C</v>
      </c>
      <c r="N28" s="81" t="str">
        <f t="shared" si="4"/>
        <v>N</v>
      </c>
      <c r="O28" s="83">
        <v>17.5</v>
      </c>
      <c r="P28" s="80"/>
      <c r="Q28" s="79">
        <f t="shared" si="5"/>
        <v>17.5</v>
      </c>
      <c r="R28" s="80">
        <f t="shared" si="6"/>
        <v>5</v>
      </c>
      <c r="S28" s="81">
        <f t="shared" si="7"/>
        <v>0</v>
      </c>
      <c r="T28" s="82" t="str">
        <f t="shared" si="8"/>
        <v>B</v>
      </c>
      <c r="U28" s="81" t="str">
        <f t="shared" si="9"/>
        <v>N</v>
      </c>
      <c r="V28" s="83">
        <v>16</v>
      </c>
      <c r="W28" s="80"/>
      <c r="X28" s="79">
        <f t="shared" si="10"/>
        <v>16</v>
      </c>
      <c r="Y28" s="80">
        <f t="shared" si="11"/>
        <v>9</v>
      </c>
      <c r="Z28" s="81">
        <f t="shared" si="12"/>
        <v>0</v>
      </c>
      <c r="AA28" s="82" t="str">
        <f t="shared" si="13"/>
        <v>B</v>
      </c>
      <c r="AB28" s="81" t="str">
        <f t="shared" si="14"/>
        <v>N</v>
      </c>
      <c r="AC28" s="83">
        <v>13</v>
      </c>
      <c r="AD28" s="80"/>
      <c r="AE28" s="79">
        <f t="shared" si="15"/>
        <v>13</v>
      </c>
      <c r="AF28" s="81">
        <f t="shared" si="16"/>
        <v>8</v>
      </c>
      <c r="AG28" s="81">
        <f t="shared" si="17"/>
        <v>0</v>
      </c>
      <c r="AH28" s="82" t="str">
        <f t="shared" si="18"/>
        <v>D</v>
      </c>
      <c r="AI28" s="81" t="str">
        <f t="shared" si="19"/>
        <v>N</v>
      </c>
      <c r="AJ28" s="83">
        <f t="shared" si="20"/>
        <v>15.496</v>
      </c>
      <c r="AK28" s="80">
        <f t="shared" si="21"/>
        <v>13</v>
      </c>
      <c r="AL28" s="84">
        <f t="shared" si="22"/>
        <v>0</v>
      </c>
      <c r="AM28" s="80" t="str">
        <f t="shared" si="23"/>
        <v>N</v>
      </c>
      <c r="AN28" s="83">
        <f t="shared" si="24"/>
        <v>16</v>
      </c>
      <c r="AO28" s="80">
        <f t="shared" si="25"/>
        <v>9</v>
      </c>
      <c r="AP28" s="84">
        <f t="shared" si="26"/>
        <v>0</v>
      </c>
      <c r="AQ28" s="80" t="str">
        <f t="shared" si="27"/>
        <v>N</v>
      </c>
      <c r="AR28" s="83">
        <f t="shared" si="28"/>
        <v>13</v>
      </c>
      <c r="AS28" s="80">
        <f t="shared" si="29"/>
        <v>8</v>
      </c>
      <c r="AT28" s="84">
        <f t="shared" si="30"/>
        <v>0</v>
      </c>
      <c r="AU28" s="80" t="str">
        <f t="shared" si="31"/>
        <v>N</v>
      </c>
      <c r="AV28" s="83">
        <f t="shared" si="32"/>
        <v>15.148000000000001</v>
      </c>
      <c r="AW28" s="80">
        <f t="shared" si="33"/>
        <v>0</v>
      </c>
      <c r="AX28" s="80">
        <f t="shared" si="34"/>
        <v>30</v>
      </c>
      <c r="AY28" s="80">
        <f t="shared" si="35"/>
        <v>30</v>
      </c>
      <c r="AZ28" s="80" t="str">
        <f t="shared" si="36"/>
        <v>N</v>
      </c>
      <c r="BA28" s="85" t="str">
        <f t="shared" si="37"/>
        <v>Semestre validé</v>
      </c>
      <c r="BC28" s="114">
        <v>10</v>
      </c>
      <c r="BD28" s="182" t="s">
        <v>239</v>
      </c>
      <c r="BE28" s="182" t="s">
        <v>240</v>
      </c>
      <c r="BF28" s="182" t="s">
        <v>263</v>
      </c>
      <c r="BG28" s="189"/>
      <c r="BH28" s="190"/>
      <c r="BI28" s="189">
        <f t="shared" si="38"/>
        <v>0</v>
      </c>
      <c r="BJ28" s="190">
        <f t="shared" si="39"/>
        <v>0</v>
      </c>
      <c r="BK28" s="190">
        <f t="shared" si="40"/>
        <v>0</v>
      </c>
      <c r="BL28" s="191" t="str">
        <f t="shared" si="41"/>
        <v>F</v>
      </c>
      <c r="BM28" s="190" t="str">
        <f t="shared" si="42"/>
        <v>N</v>
      </c>
      <c r="BN28" s="189"/>
      <c r="BO28" s="190"/>
      <c r="BP28" s="189">
        <f t="shared" si="43"/>
        <v>0</v>
      </c>
      <c r="BQ28" s="190">
        <f t="shared" si="44"/>
        <v>0</v>
      </c>
      <c r="BR28" s="190">
        <f t="shared" si="45"/>
        <v>0</v>
      </c>
      <c r="BS28" s="191" t="str">
        <f t="shared" si="46"/>
        <v>F</v>
      </c>
      <c r="BT28" s="190" t="str">
        <f t="shared" si="47"/>
        <v>N</v>
      </c>
      <c r="BU28" s="189"/>
      <c r="BV28" s="190"/>
      <c r="BW28" s="189">
        <f t="shared" si="48"/>
        <v>0</v>
      </c>
      <c r="BX28" s="190">
        <f t="shared" si="49"/>
        <v>0</v>
      </c>
      <c r="BY28" s="190">
        <f t="shared" si="50"/>
        <v>0</v>
      </c>
      <c r="BZ28" s="191" t="str">
        <f t="shared" si="51"/>
        <v>F</v>
      </c>
      <c r="CA28" s="190" t="str">
        <f t="shared" si="52"/>
        <v>N</v>
      </c>
      <c r="CB28" s="189"/>
      <c r="CC28" s="190"/>
      <c r="CD28" s="189">
        <f t="shared" si="53"/>
        <v>0</v>
      </c>
      <c r="CE28" s="190">
        <f t="shared" si="54"/>
        <v>0</v>
      </c>
      <c r="CF28" s="190">
        <f t="shared" si="55"/>
        <v>0</v>
      </c>
      <c r="CG28" s="191" t="str">
        <f t="shared" si="56"/>
        <v>F</v>
      </c>
      <c r="CH28" s="190" t="str">
        <f t="shared" si="57"/>
        <v>N</v>
      </c>
      <c r="CI28" s="189">
        <f t="shared" si="58"/>
        <v>0</v>
      </c>
      <c r="CJ28" s="190">
        <f t="shared" si="59"/>
        <v>0</v>
      </c>
      <c r="CK28" s="192">
        <f t="shared" si="60"/>
        <v>0</v>
      </c>
      <c r="CL28" s="190" t="str">
        <f t="shared" si="61"/>
        <v>N</v>
      </c>
      <c r="CM28" s="189">
        <f t="shared" si="62"/>
        <v>0</v>
      </c>
      <c r="CN28" s="190">
        <f t="shared" si="63"/>
        <v>0</v>
      </c>
      <c r="CO28" s="192">
        <f t="shared" si="64"/>
        <v>0</v>
      </c>
      <c r="CP28" s="190" t="str">
        <f t="shared" si="65"/>
        <v>N</v>
      </c>
      <c r="CQ28" s="189">
        <f t="shared" si="66"/>
        <v>0</v>
      </c>
      <c r="CR28" s="190">
        <f t="shared" si="67"/>
        <v>0</v>
      </c>
      <c r="CS28" s="192">
        <f t="shared" si="68"/>
        <v>0</v>
      </c>
      <c r="CT28" s="190" t="str">
        <f t="shared" si="69"/>
        <v>N</v>
      </c>
      <c r="CU28" s="189">
        <f t="shared" si="70"/>
        <v>0</v>
      </c>
      <c r="CV28" s="190">
        <f t="shared" si="71"/>
        <v>0</v>
      </c>
      <c r="CW28" s="190">
        <f t="shared" si="72"/>
        <v>0</v>
      </c>
      <c r="CX28" s="190">
        <f t="shared" si="73"/>
        <v>0</v>
      </c>
      <c r="CY28" s="193" t="str">
        <f t="shared" si="74"/>
        <v>N</v>
      </c>
      <c r="CZ28" s="194" t="str">
        <f t="shared" si="75"/>
        <v>Semestre non validé</v>
      </c>
      <c r="DA28" s="69"/>
      <c r="DB28" s="69"/>
      <c r="DC28" s="69"/>
      <c r="DD28" s="132">
        <v>10</v>
      </c>
      <c r="DE28" s="182" t="s">
        <v>239</v>
      </c>
      <c r="DF28" s="182" t="s">
        <v>240</v>
      </c>
      <c r="DG28" s="182" t="s">
        <v>263</v>
      </c>
      <c r="DH28" s="126">
        <f t="shared" si="76"/>
        <v>15.148000000000001</v>
      </c>
      <c r="DI28" s="112">
        <f t="shared" si="77"/>
        <v>30</v>
      </c>
      <c r="DJ28" s="111">
        <f t="shared" si="78"/>
        <v>0</v>
      </c>
      <c r="DK28" s="112">
        <f t="shared" si="79"/>
        <v>0</v>
      </c>
      <c r="DL28" s="113">
        <f t="shared" si="80"/>
        <v>30</v>
      </c>
      <c r="DM28" s="128" t="str">
        <f t="shared" si="81"/>
        <v>Rattrapage</v>
      </c>
      <c r="DN28" s="129" t="str">
        <f t="shared" si="82"/>
        <v>Ajourné(e)</v>
      </c>
      <c r="DO28" s="133" t="s">
        <v>208</v>
      </c>
    </row>
    <row r="29" spans="1:119" s="68" customFormat="1" ht="30" customHeight="1">
      <c r="A29" s="76">
        <v>11</v>
      </c>
      <c r="B29" s="182" t="s">
        <v>241</v>
      </c>
      <c r="C29" s="182" t="s">
        <v>242</v>
      </c>
      <c r="D29" s="182" t="s">
        <v>264</v>
      </c>
      <c r="E29" s="223" t="s">
        <v>284</v>
      </c>
      <c r="F29" s="223" t="s">
        <v>285</v>
      </c>
      <c r="G29" s="223" t="s">
        <v>123</v>
      </c>
      <c r="H29" s="77">
        <v>11</v>
      </c>
      <c r="I29" s="78"/>
      <c r="J29" s="79">
        <f t="shared" si="0"/>
        <v>11</v>
      </c>
      <c r="K29" s="80">
        <f t="shared" si="1"/>
        <v>8</v>
      </c>
      <c r="L29" s="81">
        <f t="shared" si="2"/>
        <v>0</v>
      </c>
      <c r="M29" s="82" t="str">
        <f t="shared" si="3"/>
        <v>E</v>
      </c>
      <c r="N29" s="81" t="str">
        <f t="shared" si="4"/>
        <v>N</v>
      </c>
      <c r="O29" s="83">
        <v>16.5</v>
      </c>
      <c r="P29" s="80"/>
      <c r="Q29" s="79">
        <f t="shared" si="5"/>
        <v>16.5</v>
      </c>
      <c r="R29" s="80">
        <f t="shared" si="6"/>
        <v>5</v>
      </c>
      <c r="S29" s="81">
        <f t="shared" si="7"/>
        <v>0</v>
      </c>
      <c r="T29" s="82" t="str">
        <f t="shared" si="8"/>
        <v>B</v>
      </c>
      <c r="U29" s="81" t="str">
        <f t="shared" si="9"/>
        <v>N</v>
      </c>
      <c r="V29" s="83">
        <v>14</v>
      </c>
      <c r="W29" s="80"/>
      <c r="X29" s="79">
        <f t="shared" si="10"/>
        <v>14</v>
      </c>
      <c r="Y29" s="80">
        <f t="shared" si="11"/>
        <v>9</v>
      </c>
      <c r="Z29" s="81">
        <f t="shared" si="12"/>
        <v>0</v>
      </c>
      <c r="AA29" s="82" t="str">
        <f t="shared" si="13"/>
        <v>C</v>
      </c>
      <c r="AB29" s="81" t="str">
        <f t="shared" si="14"/>
        <v>N</v>
      </c>
      <c r="AC29" s="83">
        <v>12.5</v>
      </c>
      <c r="AD29" s="80"/>
      <c r="AE29" s="79">
        <f t="shared" si="15"/>
        <v>12.5</v>
      </c>
      <c r="AF29" s="81">
        <f t="shared" si="16"/>
        <v>8</v>
      </c>
      <c r="AG29" s="81">
        <f t="shared" si="17"/>
        <v>0</v>
      </c>
      <c r="AH29" s="82" t="str">
        <f t="shared" si="18"/>
        <v>D</v>
      </c>
      <c r="AI29" s="81" t="str">
        <f t="shared" si="19"/>
        <v>N</v>
      </c>
      <c r="AJ29" s="83">
        <f t="shared" si="20"/>
        <v>13.2</v>
      </c>
      <c r="AK29" s="80">
        <f t="shared" si="21"/>
        <v>13</v>
      </c>
      <c r="AL29" s="84">
        <f t="shared" si="22"/>
        <v>0</v>
      </c>
      <c r="AM29" s="80" t="str">
        <f t="shared" si="23"/>
        <v>N</v>
      </c>
      <c r="AN29" s="83">
        <f t="shared" si="24"/>
        <v>14</v>
      </c>
      <c r="AO29" s="80">
        <f t="shared" si="25"/>
        <v>9</v>
      </c>
      <c r="AP29" s="84">
        <f t="shared" si="26"/>
        <v>0</v>
      </c>
      <c r="AQ29" s="80" t="str">
        <f t="shared" si="27"/>
        <v>N</v>
      </c>
      <c r="AR29" s="83">
        <f t="shared" si="28"/>
        <v>12.5</v>
      </c>
      <c r="AS29" s="80">
        <f t="shared" si="29"/>
        <v>8</v>
      </c>
      <c r="AT29" s="84">
        <f t="shared" si="30"/>
        <v>0</v>
      </c>
      <c r="AU29" s="80" t="str">
        <f t="shared" si="31"/>
        <v>N</v>
      </c>
      <c r="AV29" s="83">
        <f t="shared" si="32"/>
        <v>13.3</v>
      </c>
      <c r="AW29" s="80">
        <f t="shared" si="33"/>
        <v>0</v>
      </c>
      <c r="AX29" s="80">
        <f t="shared" si="34"/>
        <v>30</v>
      </c>
      <c r="AY29" s="80">
        <f t="shared" si="35"/>
        <v>30</v>
      </c>
      <c r="AZ29" s="80" t="str">
        <f t="shared" si="36"/>
        <v>N</v>
      </c>
      <c r="BA29" s="85" t="str">
        <f t="shared" si="37"/>
        <v>Semestre validé</v>
      </c>
      <c r="BC29" s="114">
        <v>11</v>
      </c>
      <c r="BD29" s="182" t="s">
        <v>241</v>
      </c>
      <c r="BE29" s="182" t="s">
        <v>242</v>
      </c>
      <c r="BF29" s="182" t="s">
        <v>264</v>
      </c>
      <c r="BG29" s="189"/>
      <c r="BH29" s="190"/>
      <c r="BI29" s="189">
        <f t="shared" si="38"/>
        <v>0</v>
      </c>
      <c r="BJ29" s="190">
        <f t="shared" si="39"/>
        <v>0</v>
      </c>
      <c r="BK29" s="190">
        <f t="shared" si="40"/>
        <v>0</v>
      </c>
      <c r="BL29" s="191" t="str">
        <f t="shared" si="41"/>
        <v>F</v>
      </c>
      <c r="BM29" s="190" t="str">
        <f t="shared" si="42"/>
        <v>N</v>
      </c>
      <c r="BN29" s="189"/>
      <c r="BO29" s="190"/>
      <c r="BP29" s="189">
        <f t="shared" si="43"/>
        <v>0</v>
      </c>
      <c r="BQ29" s="190">
        <f t="shared" si="44"/>
        <v>0</v>
      </c>
      <c r="BR29" s="190">
        <f t="shared" si="45"/>
        <v>0</v>
      </c>
      <c r="BS29" s="191" t="str">
        <f t="shared" si="46"/>
        <v>F</v>
      </c>
      <c r="BT29" s="190" t="str">
        <f t="shared" si="47"/>
        <v>N</v>
      </c>
      <c r="BU29" s="189"/>
      <c r="BV29" s="190"/>
      <c r="BW29" s="189">
        <f t="shared" si="48"/>
        <v>0</v>
      </c>
      <c r="BX29" s="190">
        <f t="shared" si="49"/>
        <v>0</v>
      </c>
      <c r="BY29" s="190">
        <f t="shared" si="50"/>
        <v>0</v>
      </c>
      <c r="BZ29" s="191" t="str">
        <f t="shared" si="51"/>
        <v>F</v>
      </c>
      <c r="CA29" s="190" t="str">
        <f t="shared" si="52"/>
        <v>N</v>
      </c>
      <c r="CB29" s="189"/>
      <c r="CC29" s="190"/>
      <c r="CD29" s="189">
        <f t="shared" si="53"/>
        <v>0</v>
      </c>
      <c r="CE29" s="190">
        <f t="shared" si="54"/>
        <v>0</v>
      </c>
      <c r="CF29" s="190">
        <f t="shared" si="55"/>
        <v>0</v>
      </c>
      <c r="CG29" s="191" t="str">
        <f t="shared" si="56"/>
        <v>F</v>
      </c>
      <c r="CH29" s="190" t="str">
        <f t="shared" si="57"/>
        <v>N</v>
      </c>
      <c r="CI29" s="189">
        <f t="shared" si="58"/>
        <v>0</v>
      </c>
      <c r="CJ29" s="190">
        <f t="shared" si="59"/>
        <v>0</v>
      </c>
      <c r="CK29" s="192">
        <f t="shared" si="60"/>
        <v>0</v>
      </c>
      <c r="CL29" s="190" t="str">
        <f t="shared" si="61"/>
        <v>N</v>
      </c>
      <c r="CM29" s="189">
        <f t="shared" si="62"/>
        <v>0</v>
      </c>
      <c r="CN29" s="190">
        <f t="shared" si="63"/>
        <v>0</v>
      </c>
      <c r="CO29" s="192">
        <f t="shared" si="64"/>
        <v>0</v>
      </c>
      <c r="CP29" s="190" t="str">
        <f t="shared" si="65"/>
        <v>N</v>
      </c>
      <c r="CQ29" s="189">
        <f t="shared" si="66"/>
        <v>0</v>
      </c>
      <c r="CR29" s="190">
        <f t="shared" si="67"/>
        <v>0</v>
      </c>
      <c r="CS29" s="192">
        <f t="shared" si="68"/>
        <v>0</v>
      </c>
      <c r="CT29" s="190" t="str">
        <f t="shared" si="69"/>
        <v>N</v>
      </c>
      <c r="CU29" s="189">
        <f t="shared" si="70"/>
        <v>0</v>
      </c>
      <c r="CV29" s="190">
        <f t="shared" si="71"/>
        <v>0</v>
      </c>
      <c r="CW29" s="190">
        <f t="shared" si="72"/>
        <v>0</v>
      </c>
      <c r="CX29" s="190">
        <f t="shared" si="73"/>
        <v>0</v>
      </c>
      <c r="CY29" s="193" t="str">
        <f t="shared" si="74"/>
        <v>N</v>
      </c>
      <c r="CZ29" s="194" t="str">
        <f t="shared" si="75"/>
        <v>Semestre non validé</v>
      </c>
      <c r="DA29" s="69"/>
      <c r="DB29" s="69"/>
      <c r="DC29" s="69"/>
      <c r="DD29" s="132">
        <v>11</v>
      </c>
      <c r="DE29" s="182" t="s">
        <v>241</v>
      </c>
      <c r="DF29" s="182" t="s">
        <v>242</v>
      </c>
      <c r="DG29" s="182" t="s">
        <v>264</v>
      </c>
      <c r="DH29" s="126">
        <f t="shared" si="76"/>
        <v>13.3</v>
      </c>
      <c r="DI29" s="112">
        <f t="shared" si="77"/>
        <v>30</v>
      </c>
      <c r="DJ29" s="111">
        <f t="shared" si="78"/>
        <v>0</v>
      </c>
      <c r="DK29" s="112">
        <f t="shared" si="79"/>
        <v>0</v>
      </c>
      <c r="DL29" s="113">
        <f t="shared" si="80"/>
        <v>30</v>
      </c>
      <c r="DM29" s="128" t="str">
        <f t="shared" si="81"/>
        <v>Rattrapage</v>
      </c>
      <c r="DN29" s="129" t="str">
        <f t="shared" si="82"/>
        <v>Ajourné(e)</v>
      </c>
      <c r="DO29" s="133" t="s">
        <v>208</v>
      </c>
    </row>
    <row r="30" spans="1:119" s="68" customFormat="1" ht="30" customHeight="1">
      <c r="A30" s="76">
        <v>12</v>
      </c>
      <c r="B30" s="182" t="s">
        <v>243</v>
      </c>
      <c r="C30" s="182" t="s">
        <v>244</v>
      </c>
      <c r="D30" s="182" t="s">
        <v>265</v>
      </c>
      <c r="E30" s="223" t="s">
        <v>286</v>
      </c>
      <c r="F30" s="223" t="s">
        <v>95</v>
      </c>
      <c r="G30" s="223" t="s">
        <v>95</v>
      </c>
      <c r="H30" s="77">
        <v>12.83</v>
      </c>
      <c r="I30" s="78"/>
      <c r="J30" s="79">
        <f t="shared" si="0"/>
        <v>12.83</v>
      </c>
      <c r="K30" s="80">
        <f t="shared" si="1"/>
        <v>8</v>
      </c>
      <c r="L30" s="81">
        <f t="shared" si="2"/>
        <v>0</v>
      </c>
      <c r="M30" s="82" t="str">
        <f t="shared" si="3"/>
        <v>D</v>
      </c>
      <c r="N30" s="81" t="str">
        <f t="shared" si="4"/>
        <v>N</v>
      </c>
      <c r="O30" s="83">
        <v>14.5</v>
      </c>
      <c r="P30" s="80"/>
      <c r="Q30" s="79">
        <f t="shared" si="5"/>
        <v>14.5</v>
      </c>
      <c r="R30" s="80">
        <f t="shared" si="6"/>
        <v>5</v>
      </c>
      <c r="S30" s="81">
        <f t="shared" si="7"/>
        <v>0</v>
      </c>
      <c r="T30" s="82" t="str">
        <f t="shared" si="8"/>
        <v>C</v>
      </c>
      <c r="U30" s="81" t="str">
        <f t="shared" si="9"/>
        <v>N</v>
      </c>
      <c r="V30" s="83">
        <v>10</v>
      </c>
      <c r="W30" s="80"/>
      <c r="X30" s="79">
        <f t="shared" si="10"/>
        <v>10</v>
      </c>
      <c r="Y30" s="80">
        <f t="shared" si="11"/>
        <v>9</v>
      </c>
      <c r="Z30" s="81">
        <f t="shared" si="12"/>
        <v>0</v>
      </c>
      <c r="AA30" s="82" t="str">
        <f t="shared" si="13"/>
        <v>E</v>
      </c>
      <c r="AB30" s="81" t="str">
        <f t="shared" si="14"/>
        <v>N</v>
      </c>
      <c r="AC30" s="83">
        <v>12.5</v>
      </c>
      <c r="AD30" s="80"/>
      <c r="AE30" s="79">
        <f t="shared" si="15"/>
        <v>12.5</v>
      </c>
      <c r="AF30" s="81">
        <f t="shared" si="16"/>
        <v>8</v>
      </c>
      <c r="AG30" s="81">
        <f t="shared" si="17"/>
        <v>0</v>
      </c>
      <c r="AH30" s="82" t="str">
        <f t="shared" si="18"/>
        <v>D</v>
      </c>
      <c r="AI30" s="81" t="str">
        <f t="shared" si="19"/>
        <v>N</v>
      </c>
      <c r="AJ30" s="83">
        <f t="shared" si="20"/>
        <v>13.498000000000001</v>
      </c>
      <c r="AK30" s="80">
        <f t="shared" si="21"/>
        <v>13</v>
      </c>
      <c r="AL30" s="84">
        <f t="shared" si="22"/>
        <v>0</v>
      </c>
      <c r="AM30" s="80" t="str">
        <f t="shared" si="23"/>
        <v>N</v>
      </c>
      <c r="AN30" s="83">
        <f t="shared" si="24"/>
        <v>10</v>
      </c>
      <c r="AO30" s="80">
        <f t="shared" si="25"/>
        <v>9</v>
      </c>
      <c r="AP30" s="84">
        <f t="shared" si="26"/>
        <v>0</v>
      </c>
      <c r="AQ30" s="80" t="str">
        <f t="shared" si="27"/>
        <v>N</v>
      </c>
      <c r="AR30" s="83">
        <f t="shared" si="28"/>
        <v>12.5</v>
      </c>
      <c r="AS30" s="80">
        <f t="shared" si="29"/>
        <v>8</v>
      </c>
      <c r="AT30" s="84">
        <f t="shared" si="30"/>
        <v>0</v>
      </c>
      <c r="AU30" s="80" t="str">
        <f t="shared" si="31"/>
        <v>N</v>
      </c>
      <c r="AV30" s="83">
        <f t="shared" si="32"/>
        <v>12.249000000000001</v>
      </c>
      <c r="AW30" s="80">
        <f t="shared" si="33"/>
        <v>0</v>
      </c>
      <c r="AX30" s="80">
        <f t="shared" si="34"/>
        <v>30</v>
      </c>
      <c r="AY30" s="80">
        <f t="shared" si="35"/>
        <v>30</v>
      </c>
      <c r="AZ30" s="80" t="str">
        <f t="shared" si="36"/>
        <v>N</v>
      </c>
      <c r="BA30" s="85" t="str">
        <f t="shared" si="37"/>
        <v>Semestre validé</v>
      </c>
      <c r="BC30" s="114">
        <v>12</v>
      </c>
      <c r="BD30" s="182" t="s">
        <v>243</v>
      </c>
      <c r="BE30" s="182" t="s">
        <v>244</v>
      </c>
      <c r="BF30" s="182" t="s">
        <v>265</v>
      </c>
      <c r="BG30" s="189"/>
      <c r="BH30" s="190"/>
      <c r="BI30" s="189">
        <f t="shared" si="38"/>
        <v>0</v>
      </c>
      <c r="BJ30" s="190">
        <f t="shared" si="39"/>
        <v>0</v>
      </c>
      <c r="BK30" s="190">
        <f t="shared" si="40"/>
        <v>0</v>
      </c>
      <c r="BL30" s="191" t="str">
        <f t="shared" si="41"/>
        <v>F</v>
      </c>
      <c r="BM30" s="190" t="str">
        <f t="shared" si="42"/>
        <v>N</v>
      </c>
      <c r="BN30" s="189"/>
      <c r="BO30" s="190"/>
      <c r="BP30" s="189">
        <f t="shared" si="43"/>
        <v>0</v>
      </c>
      <c r="BQ30" s="190">
        <f t="shared" si="44"/>
        <v>0</v>
      </c>
      <c r="BR30" s="190">
        <f t="shared" si="45"/>
        <v>0</v>
      </c>
      <c r="BS30" s="191" t="str">
        <f t="shared" si="46"/>
        <v>F</v>
      </c>
      <c r="BT30" s="190" t="str">
        <f t="shared" si="47"/>
        <v>N</v>
      </c>
      <c r="BU30" s="189"/>
      <c r="BV30" s="190"/>
      <c r="BW30" s="189">
        <f t="shared" si="48"/>
        <v>0</v>
      </c>
      <c r="BX30" s="190">
        <f t="shared" si="49"/>
        <v>0</v>
      </c>
      <c r="BY30" s="190">
        <f t="shared" si="50"/>
        <v>0</v>
      </c>
      <c r="BZ30" s="191" t="str">
        <f t="shared" si="51"/>
        <v>F</v>
      </c>
      <c r="CA30" s="190" t="str">
        <f t="shared" si="52"/>
        <v>N</v>
      </c>
      <c r="CB30" s="189"/>
      <c r="CC30" s="190"/>
      <c r="CD30" s="189">
        <f t="shared" si="53"/>
        <v>0</v>
      </c>
      <c r="CE30" s="190">
        <f t="shared" si="54"/>
        <v>0</v>
      </c>
      <c r="CF30" s="190">
        <f t="shared" si="55"/>
        <v>0</v>
      </c>
      <c r="CG30" s="191" t="str">
        <f t="shared" si="56"/>
        <v>F</v>
      </c>
      <c r="CH30" s="190" t="str">
        <f t="shared" si="57"/>
        <v>N</v>
      </c>
      <c r="CI30" s="189">
        <f t="shared" si="58"/>
        <v>0</v>
      </c>
      <c r="CJ30" s="190">
        <f t="shared" si="59"/>
        <v>0</v>
      </c>
      <c r="CK30" s="192">
        <f t="shared" si="60"/>
        <v>0</v>
      </c>
      <c r="CL30" s="190" t="str">
        <f t="shared" si="61"/>
        <v>N</v>
      </c>
      <c r="CM30" s="189">
        <f t="shared" si="62"/>
        <v>0</v>
      </c>
      <c r="CN30" s="190">
        <f t="shared" si="63"/>
        <v>0</v>
      </c>
      <c r="CO30" s="192">
        <f t="shared" si="64"/>
        <v>0</v>
      </c>
      <c r="CP30" s="190" t="str">
        <f t="shared" si="65"/>
        <v>N</v>
      </c>
      <c r="CQ30" s="189">
        <f t="shared" si="66"/>
        <v>0</v>
      </c>
      <c r="CR30" s="190">
        <f t="shared" si="67"/>
        <v>0</v>
      </c>
      <c r="CS30" s="192">
        <f t="shared" si="68"/>
        <v>0</v>
      </c>
      <c r="CT30" s="190" t="str">
        <f t="shared" si="69"/>
        <v>N</v>
      </c>
      <c r="CU30" s="189">
        <f t="shared" si="70"/>
        <v>0</v>
      </c>
      <c r="CV30" s="190">
        <f t="shared" si="71"/>
        <v>0</v>
      </c>
      <c r="CW30" s="190">
        <f t="shared" si="72"/>
        <v>0</v>
      </c>
      <c r="CX30" s="190">
        <f t="shared" si="73"/>
        <v>0</v>
      </c>
      <c r="CY30" s="193" t="str">
        <f t="shared" si="74"/>
        <v>N</v>
      </c>
      <c r="CZ30" s="194" t="str">
        <f t="shared" si="75"/>
        <v>Semestre non validé</v>
      </c>
      <c r="DA30" s="69"/>
      <c r="DB30" s="69"/>
      <c r="DC30" s="69"/>
      <c r="DD30" s="132">
        <v>12</v>
      </c>
      <c r="DE30" s="182" t="s">
        <v>243</v>
      </c>
      <c r="DF30" s="182" t="s">
        <v>244</v>
      </c>
      <c r="DG30" s="182" t="s">
        <v>265</v>
      </c>
      <c r="DH30" s="126">
        <f t="shared" si="76"/>
        <v>12.249000000000001</v>
      </c>
      <c r="DI30" s="112">
        <f t="shared" si="77"/>
        <v>30</v>
      </c>
      <c r="DJ30" s="111">
        <f t="shared" si="78"/>
        <v>0</v>
      </c>
      <c r="DK30" s="112">
        <f t="shared" si="79"/>
        <v>0</v>
      </c>
      <c r="DL30" s="113">
        <f t="shared" si="80"/>
        <v>30</v>
      </c>
      <c r="DM30" s="128" t="str">
        <f t="shared" si="81"/>
        <v>Rattrapage</v>
      </c>
      <c r="DN30" s="129" t="str">
        <f t="shared" si="82"/>
        <v>Ajourné(e)</v>
      </c>
      <c r="DO30" s="133" t="s">
        <v>208</v>
      </c>
    </row>
    <row r="31" spans="1:119" s="68" customFormat="1" ht="30" customHeight="1">
      <c r="A31" s="76">
        <v>13</v>
      </c>
      <c r="B31" s="182" t="s">
        <v>245</v>
      </c>
      <c r="C31" s="182" t="s">
        <v>246</v>
      </c>
      <c r="D31" s="182" t="s">
        <v>266</v>
      </c>
      <c r="E31" s="223" t="s">
        <v>287</v>
      </c>
      <c r="F31" s="223" t="s">
        <v>93</v>
      </c>
      <c r="G31" s="223" t="s">
        <v>95</v>
      </c>
      <c r="H31" s="77">
        <v>10.5</v>
      </c>
      <c r="I31" s="78"/>
      <c r="J31" s="79">
        <f t="shared" si="0"/>
        <v>10.5</v>
      </c>
      <c r="K31" s="80">
        <f t="shared" si="1"/>
        <v>8</v>
      </c>
      <c r="L31" s="81">
        <f t="shared" si="2"/>
        <v>0</v>
      </c>
      <c r="M31" s="82" t="str">
        <f t="shared" si="3"/>
        <v>E</v>
      </c>
      <c r="N31" s="81" t="str">
        <f t="shared" si="4"/>
        <v>N</v>
      </c>
      <c r="O31" s="83">
        <v>10</v>
      </c>
      <c r="P31" s="80"/>
      <c r="Q31" s="79">
        <f t="shared" si="5"/>
        <v>10</v>
      </c>
      <c r="R31" s="80">
        <f t="shared" si="6"/>
        <v>5</v>
      </c>
      <c r="S31" s="81">
        <f t="shared" si="7"/>
        <v>0</v>
      </c>
      <c r="T31" s="82" t="str">
        <f t="shared" si="8"/>
        <v>E</v>
      </c>
      <c r="U31" s="81" t="str">
        <f t="shared" si="9"/>
        <v>N</v>
      </c>
      <c r="V31" s="83">
        <v>10</v>
      </c>
      <c r="W31" s="80"/>
      <c r="X31" s="79">
        <f t="shared" si="10"/>
        <v>10</v>
      </c>
      <c r="Y31" s="80">
        <f t="shared" si="11"/>
        <v>9</v>
      </c>
      <c r="Z31" s="81">
        <f t="shared" si="12"/>
        <v>0</v>
      </c>
      <c r="AA31" s="82" t="str">
        <f t="shared" si="13"/>
        <v>E</v>
      </c>
      <c r="AB31" s="81" t="str">
        <f t="shared" si="14"/>
        <v>N</v>
      </c>
      <c r="AC31" s="83">
        <v>12.5</v>
      </c>
      <c r="AD31" s="80"/>
      <c r="AE31" s="79">
        <f t="shared" si="15"/>
        <v>12.5</v>
      </c>
      <c r="AF31" s="81">
        <f t="shared" si="16"/>
        <v>8</v>
      </c>
      <c r="AG31" s="81">
        <f t="shared" si="17"/>
        <v>0</v>
      </c>
      <c r="AH31" s="82" t="str">
        <f t="shared" si="18"/>
        <v>D</v>
      </c>
      <c r="AI31" s="81" t="str">
        <f t="shared" si="19"/>
        <v>N</v>
      </c>
      <c r="AJ31" s="83">
        <f t="shared" si="20"/>
        <v>10.3</v>
      </c>
      <c r="AK31" s="80">
        <f t="shared" si="21"/>
        <v>13</v>
      </c>
      <c r="AL31" s="84">
        <f t="shared" si="22"/>
        <v>0</v>
      </c>
      <c r="AM31" s="80" t="str">
        <f t="shared" si="23"/>
        <v>N</v>
      </c>
      <c r="AN31" s="83">
        <f t="shared" si="24"/>
        <v>10</v>
      </c>
      <c r="AO31" s="80">
        <f t="shared" si="25"/>
        <v>9</v>
      </c>
      <c r="AP31" s="84">
        <f t="shared" si="26"/>
        <v>0</v>
      </c>
      <c r="AQ31" s="80" t="str">
        <f t="shared" si="27"/>
        <v>N</v>
      </c>
      <c r="AR31" s="83">
        <f t="shared" si="28"/>
        <v>12.5</v>
      </c>
      <c r="AS31" s="80">
        <f t="shared" si="29"/>
        <v>8</v>
      </c>
      <c r="AT31" s="84">
        <f t="shared" si="30"/>
        <v>0</v>
      </c>
      <c r="AU31" s="80" t="str">
        <f t="shared" si="31"/>
        <v>N</v>
      </c>
      <c r="AV31" s="83">
        <f t="shared" si="32"/>
        <v>10.65</v>
      </c>
      <c r="AW31" s="80">
        <f t="shared" si="33"/>
        <v>0</v>
      </c>
      <c r="AX31" s="80">
        <f t="shared" si="34"/>
        <v>30</v>
      </c>
      <c r="AY31" s="80">
        <f t="shared" si="35"/>
        <v>30</v>
      </c>
      <c r="AZ31" s="80" t="str">
        <f t="shared" si="36"/>
        <v>N</v>
      </c>
      <c r="BA31" s="85" t="str">
        <f t="shared" si="37"/>
        <v>Semestre validé</v>
      </c>
      <c r="BC31" s="114">
        <v>13</v>
      </c>
      <c r="BD31" s="182" t="s">
        <v>245</v>
      </c>
      <c r="BE31" s="182" t="s">
        <v>246</v>
      </c>
      <c r="BF31" s="182" t="s">
        <v>266</v>
      </c>
      <c r="BG31" s="189"/>
      <c r="BH31" s="190"/>
      <c r="BI31" s="189">
        <f t="shared" si="38"/>
        <v>0</v>
      </c>
      <c r="BJ31" s="190">
        <f t="shared" si="39"/>
        <v>0</v>
      </c>
      <c r="BK31" s="190">
        <f t="shared" si="40"/>
        <v>0</v>
      </c>
      <c r="BL31" s="191" t="str">
        <f t="shared" si="41"/>
        <v>F</v>
      </c>
      <c r="BM31" s="190" t="str">
        <f t="shared" si="42"/>
        <v>N</v>
      </c>
      <c r="BN31" s="189"/>
      <c r="BO31" s="190"/>
      <c r="BP31" s="189">
        <f t="shared" si="43"/>
        <v>0</v>
      </c>
      <c r="BQ31" s="190">
        <f t="shared" si="44"/>
        <v>0</v>
      </c>
      <c r="BR31" s="190">
        <f t="shared" si="45"/>
        <v>0</v>
      </c>
      <c r="BS31" s="191" t="str">
        <f t="shared" si="46"/>
        <v>F</v>
      </c>
      <c r="BT31" s="190" t="str">
        <f t="shared" si="47"/>
        <v>N</v>
      </c>
      <c r="BU31" s="189"/>
      <c r="BV31" s="190"/>
      <c r="BW31" s="189">
        <f t="shared" si="48"/>
        <v>0</v>
      </c>
      <c r="BX31" s="190">
        <f t="shared" si="49"/>
        <v>0</v>
      </c>
      <c r="BY31" s="190">
        <f t="shared" si="50"/>
        <v>0</v>
      </c>
      <c r="BZ31" s="191" t="str">
        <f t="shared" si="51"/>
        <v>F</v>
      </c>
      <c r="CA31" s="190" t="str">
        <f t="shared" si="52"/>
        <v>N</v>
      </c>
      <c r="CB31" s="189"/>
      <c r="CC31" s="190"/>
      <c r="CD31" s="189">
        <f t="shared" si="53"/>
        <v>0</v>
      </c>
      <c r="CE31" s="190">
        <f t="shared" si="54"/>
        <v>0</v>
      </c>
      <c r="CF31" s="190">
        <f t="shared" si="55"/>
        <v>0</v>
      </c>
      <c r="CG31" s="191" t="str">
        <f t="shared" si="56"/>
        <v>F</v>
      </c>
      <c r="CH31" s="190" t="str">
        <f t="shared" si="57"/>
        <v>N</v>
      </c>
      <c r="CI31" s="189">
        <f t="shared" si="58"/>
        <v>0</v>
      </c>
      <c r="CJ31" s="190">
        <f t="shared" si="59"/>
        <v>0</v>
      </c>
      <c r="CK31" s="192">
        <f t="shared" si="60"/>
        <v>0</v>
      </c>
      <c r="CL31" s="190" t="str">
        <f t="shared" si="61"/>
        <v>N</v>
      </c>
      <c r="CM31" s="189">
        <f t="shared" si="62"/>
        <v>0</v>
      </c>
      <c r="CN31" s="190">
        <f t="shared" si="63"/>
        <v>0</v>
      </c>
      <c r="CO31" s="192">
        <f t="shared" si="64"/>
        <v>0</v>
      </c>
      <c r="CP31" s="190" t="str">
        <f t="shared" si="65"/>
        <v>N</v>
      </c>
      <c r="CQ31" s="189">
        <f t="shared" si="66"/>
        <v>0</v>
      </c>
      <c r="CR31" s="190">
        <f t="shared" si="67"/>
        <v>0</v>
      </c>
      <c r="CS31" s="192">
        <f t="shared" si="68"/>
        <v>0</v>
      </c>
      <c r="CT31" s="190" t="str">
        <f t="shared" si="69"/>
        <v>N</v>
      </c>
      <c r="CU31" s="189">
        <f t="shared" si="70"/>
        <v>0</v>
      </c>
      <c r="CV31" s="190">
        <f t="shared" si="71"/>
        <v>0</v>
      </c>
      <c r="CW31" s="190">
        <f t="shared" si="72"/>
        <v>0</v>
      </c>
      <c r="CX31" s="190">
        <f t="shared" si="73"/>
        <v>0</v>
      </c>
      <c r="CY31" s="193" t="str">
        <f t="shared" si="74"/>
        <v>N</v>
      </c>
      <c r="CZ31" s="194" t="str">
        <f t="shared" si="75"/>
        <v>Semestre non validé</v>
      </c>
      <c r="DA31" s="69"/>
      <c r="DB31" s="69"/>
      <c r="DC31" s="69"/>
      <c r="DD31" s="132">
        <v>13</v>
      </c>
      <c r="DE31" s="182" t="s">
        <v>245</v>
      </c>
      <c r="DF31" s="182" t="s">
        <v>246</v>
      </c>
      <c r="DG31" s="182" t="s">
        <v>266</v>
      </c>
      <c r="DH31" s="126">
        <f t="shared" si="76"/>
        <v>10.65</v>
      </c>
      <c r="DI31" s="112">
        <f t="shared" si="77"/>
        <v>30</v>
      </c>
      <c r="DJ31" s="111">
        <f t="shared" si="78"/>
        <v>0</v>
      </c>
      <c r="DK31" s="112">
        <f t="shared" si="79"/>
        <v>0</v>
      </c>
      <c r="DL31" s="113">
        <f t="shared" si="80"/>
        <v>30</v>
      </c>
      <c r="DM31" s="128" t="str">
        <f t="shared" si="81"/>
        <v>Rattrapage</v>
      </c>
      <c r="DN31" s="129" t="str">
        <f t="shared" si="82"/>
        <v>Ajourné(e)</v>
      </c>
      <c r="DO31" s="133" t="s">
        <v>208</v>
      </c>
    </row>
    <row r="32" spans="1:119" ht="30" customHeight="1">
      <c r="A32" s="183">
        <v>14</v>
      </c>
      <c r="B32" s="182" t="s">
        <v>247</v>
      </c>
      <c r="C32" s="182" t="s">
        <v>224</v>
      </c>
      <c r="D32" s="182" t="s">
        <v>267</v>
      </c>
      <c r="E32" s="223" t="s">
        <v>288</v>
      </c>
      <c r="F32" s="223" t="s">
        <v>93</v>
      </c>
      <c r="G32" s="223" t="s">
        <v>95</v>
      </c>
      <c r="H32" s="77">
        <v>6.66</v>
      </c>
      <c r="I32" s="78"/>
      <c r="J32" s="79">
        <f t="shared" si="0"/>
        <v>6.66</v>
      </c>
      <c r="K32" s="80">
        <f t="shared" si="1"/>
        <v>0</v>
      </c>
      <c r="L32" s="81">
        <f t="shared" si="2"/>
        <v>0</v>
      </c>
      <c r="M32" s="82" t="str">
        <f t="shared" si="3"/>
        <v>F</v>
      </c>
      <c r="N32" s="81" t="str">
        <f t="shared" si="4"/>
        <v>N</v>
      </c>
      <c r="O32" s="83">
        <v>18</v>
      </c>
      <c r="P32" s="80"/>
      <c r="Q32" s="79">
        <f t="shared" si="5"/>
        <v>18</v>
      </c>
      <c r="R32" s="80">
        <f t="shared" si="6"/>
        <v>5</v>
      </c>
      <c r="S32" s="81">
        <f t="shared" si="7"/>
        <v>0</v>
      </c>
      <c r="T32" s="82" t="str">
        <f t="shared" si="8"/>
        <v>A</v>
      </c>
      <c r="U32" s="81" t="str">
        <f t="shared" si="9"/>
        <v>N</v>
      </c>
      <c r="V32" s="83">
        <v>14</v>
      </c>
      <c r="W32" s="80"/>
      <c r="X32" s="79">
        <f t="shared" si="10"/>
        <v>14</v>
      </c>
      <c r="Y32" s="80">
        <f t="shared" si="11"/>
        <v>9</v>
      </c>
      <c r="Z32" s="81">
        <f t="shared" si="12"/>
        <v>0</v>
      </c>
      <c r="AA32" s="82" t="str">
        <f t="shared" si="13"/>
        <v>C</v>
      </c>
      <c r="AB32" s="81" t="str">
        <f t="shared" si="14"/>
        <v>N</v>
      </c>
      <c r="AC32" s="83">
        <v>12</v>
      </c>
      <c r="AD32" s="80"/>
      <c r="AE32" s="79">
        <f t="shared" si="15"/>
        <v>12</v>
      </c>
      <c r="AF32" s="81">
        <f t="shared" si="16"/>
        <v>8</v>
      </c>
      <c r="AG32" s="81">
        <f t="shared" si="17"/>
        <v>0</v>
      </c>
      <c r="AH32" s="82" t="str">
        <f t="shared" si="18"/>
        <v>D</v>
      </c>
      <c r="AI32" s="81" t="str">
        <f t="shared" si="19"/>
        <v>N</v>
      </c>
      <c r="AJ32" s="83">
        <f t="shared" si="20"/>
        <v>11.196000000000002</v>
      </c>
      <c r="AK32" s="80">
        <f t="shared" si="21"/>
        <v>13</v>
      </c>
      <c r="AL32" s="84">
        <f t="shared" si="22"/>
        <v>0</v>
      </c>
      <c r="AM32" s="80" t="str">
        <f t="shared" si="23"/>
        <v>N</v>
      </c>
      <c r="AN32" s="83">
        <f t="shared" si="24"/>
        <v>14</v>
      </c>
      <c r="AO32" s="80">
        <f t="shared" si="25"/>
        <v>9</v>
      </c>
      <c r="AP32" s="84">
        <f t="shared" si="26"/>
        <v>0</v>
      </c>
      <c r="AQ32" s="80" t="str">
        <f t="shared" si="27"/>
        <v>N</v>
      </c>
      <c r="AR32" s="83">
        <f t="shared" si="28"/>
        <v>12</v>
      </c>
      <c r="AS32" s="80">
        <f t="shared" si="29"/>
        <v>8</v>
      </c>
      <c r="AT32" s="84">
        <f t="shared" si="30"/>
        <v>0</v>
      </c>
      <c r="AU32" s="80" t="str">
        <f t="shared" si="31"/>
        <v>N</v>
      </c>
      <c r="AV32" s="83">
        <f t="shared" si="32"/>
        <v>12.198</v>
      </c>
      <c r="AW32" s="80">
        <f t="shared" si="33"/>
        <v>0</v>
      </c>
      <c r="AX32" s="80">
        <f t="shared" si="34"/>
        <v>30</v>
      </c>
      <c r="AY32" s="80">
        <f t="shared" si="35"/>
        <v>30</v>
      </c>
      <c r="AZ32" s="80" t="str">
        <f t="shared" si="36"/>
        <v>N</v>
      </c>
      <c r="BA32" s="85" t="str">
        <f t="shared" si="37"/>
        <v>Semestre validé</v>
      </c>
      <c r="BC32" s="114">
        <v>14</v>
      </c>
      <c r="BD32" s="182" t="s">
        <v>247</v>
      </c>
      <c r="BE32" s="182" t="s">
        <v>224</v>
      </c>
      <c r="BF32" s="182" t="s">
        <v>267</v>
      </c>
      <c r="BG32" s="189"/>
      <c r="BH32" s="190"/>
      <c r="BI32" s="189">
        <f t="shared" si="38"/>
        <v>0</v>
      </c>
      <c r="BJ32" s="190">
        <f t="shared" si="39"/>
        <v>0</v>
      </c>
      <c r="BK32" s="190">
        <f t="shared" si="40"/>
        <v>0</v>
      </c>
      <c r="BL32" s="191" t="str">
        <f t="shared" si="41"/>
        <v>F</v>
      </c>
      <c r="BM32" s="190" t="str">
        <f t="shared" si="42"/>
        <v>N</v>
      </c>
      <c r="BN32" s="189"/>
      <c r="BO32" s="190"/>
      <c r="BP32" s="189">
        <f t="shared" si="43"/>
        <v>0</v>
      </c>
      <c r="BQ32" s="190">
        <f t="shared" si="44"/>
        <v>0</v>
      </c>
      <c r="BR32" s="190">
        <f t="shared" si="45"/>
        <v>0</v>
      </c>
      <c r="BS32" s="191" t="str">
        <f t="shared" si="46"/>
        <v>F</v>
      </c>
      <c r="BT32" s="190" t="str">
        <f t="shared" si="47"/>
        <v>N</v>
      </c>
      <c r="BU32" s="189"/>
      <c r="BV32" s="190"/>
      <c r="BW32" s="189">
        <f t="shared" si="48"/>
        <v>0</v>
      </c>
      <c r="BX32" s="190">
        <f t="shared" si="49"/>
        <v>0</v>
      </c>
      <c r="BY32" s="190">
        <f t="shared" si="50"/>
        <v>0</v>
      </c>
      <c r="BZ32" s="191" t="str">
        <f t="shared" si="51"/>
        <v>F</v>
      </c>
      <c r="CA32" s="190" t="str">
        <f t="shared" si="52"/>
        <v>N</v>
      </c>
      <c r="CB32" s="189"/>
      <c r="CC32" s="190"/>
      <c r="CD32" s="189">
        <f t="shared" si="53"/>
        <v>0</v>
      </c>
      <c r="CE32" s="190">
        <f t="shared" si="54"/>
        <v>0</v>
      </c>
      <c r="CF32" s="190">
        <f t="shared" si="55"/>
        <v>0</v>
      </c>
      <c r="CG32" s="191" t="str">
        <f t="shared" si="56"/>
        <v>F</v>
      </c>
      <c r="CH32" s="190" t="str">
        <f t="shared" si="57"/>
        <v>N</v>
      </c>
      <c r="CI32" s="189">
        <f t="shared" si="58"/>
        <v>0</v>
      </c>
      <c r="CJ32" s="190">
        <f t="shared" si="59"/>
        <v>0</v>
      </c>
      <c r="CK32" s="192">
        <f t="shared" si="60"/>
        <v>0</v>
      </c>
      <c r="CL32" s="190" t="str">
        <f t="shared" si="61"/>
        <v>N</v>
      </c>
      <c r="CM32" s="189">
        <f t="shared" si="62"/>
        <v>0</v>
      </c>
      <c r="CN32" s="190">
        <f t="shared" si="63"/>
        <v>0</v>
      </c>
      <c r="CO32" s="192">
        <f t="shared" si="64"/>
        <v>0</v>
      </c>
      <c r="CP32" s="190" t="str">
        <f t="shared" si="65"/>
        <v>N</v>
      </c>
      <c r="CQ32" s="189">
        <f t="shared" si="66"/>
        <v>0</v>
      </c>
      <c r="CR32" s="190">
        <f t="shared" si="67"/>
        <v>0</v>
      </c>
      <c r="CS32" s="192">
        <f t="shared" si="68"/>
        <v>0</v>
      </c>
      <c r="CT32" s="190" t="str">
        <f t="shared" si="69"/>
        <v>N</v>
      </c>
      <c r="CU32" s="189">
        <f t="shared" si="70"/>
        <v>0</v>
      </c>
      <c r="CV32" s="190">
        <f t="shared" si="71"/>
        <v>0</v>
      </c>
      <c r="CW32" s="190">
        <f t="shared" si="72"/>
        <v>0</v>
      </c>
      <c r="CX32" s="190">
        <f t="shared" si="73"/>
        <v>0</v>
      </c>
      <c r="CY32" s="193" t="str">
        <f t="shared" si="74"/>
        <v>N</v>
      </c>
      <c r="CZ32" s="194" t="str">
        <f t="shared" si="75"/>
        <v>Semestre non validé</v>
      </c>
      <c r="DD32" s="132">
        <v>14</v>
      </c>
      <c r="DE32" s="182" t="s">
        <v>247</v>
      </c>
      <c r="DF32" s="182" t="s">
        <v>224</v>
      </c>
      <c r="DG32" s="182" t="s">
        <v>267</v>
      </c>
      <c r="DH32" s="126">
        <f t="shared" si="76"/>
        <v>12.198</v>
      </c>
      <c r="DI32" s="112">
        <f t="shared" si="77"/>
        <v>30</v>
      </c>
      <c r="DJ32" s="111">
        <f t="shared" si="78"/>
        <v>0</v>
      </c>
      <c r="DK32" s="112">
        <f t="shared" si="79"/>
        <v>0</v>
      </c>
      <c r="DL32" s="113">
        <f t="shared" si="80"/>
        <v>30</v>
      </c>
      <c r="DM32" s="128" t="str">
        <f t="shared" si="81"/>
        <v>Rattrapage</v>
      </c>
      <c r="DN32" s="129" t="str">
        <f t="shared" si="82"/>
        <v>Ajourné(e)</v>
      </c>
      <c r="DO32" s="133" t="s">
        <v>208</v>
      </c>
    </row>
    <row r="33" spans="1:119" ht="30" customHeight="1">
      <c r="A33" s="183">
        <v>15</v>
      </c>
      <c r="B33" s="182" t="s">
        <v>248</v>
      </c>
      <c r="C33" s="182" t="s">
        <v>249</v>
      </c>
      <c r="D33" s="182" t="s">
        <v>268</v>
      </c>
      <c r="E33" s="223" t="s">
        <v>289</v>
      </c>
      <c r="F33" s="223" t="s">
        <v>290</v>
      </c>
      <c r="G33" s="223" t="s">
        <v>95</v>
      </c>
      <c r="H33" s="77">
        <v>11.66</v>
      </c>
      <c r="I33" s="78"/>
      <c r="J33" s="79">
        <f t="shared" si="0"/>
        <v>11.66</v>
      </c>
      <c r="K33" s="80">
        <f t="shared" si="1"/>
        <v>8</v>
      </c>
      <c r="L33" s="81">
        <f t="shared" si="2"/>
        <v>0</v>
      </c>
      <c r="M33" s="82" t="str">
        <f t="shared" si="3"/>
        <v>E</v>
      </c>
      <c r="N33" s="81" t="str">
        <f t="shared" si="4"/>
        <v>N</v>
      </c>
      <c r="O33" s="83">
        <v>14.5</v>
      </c>
      <c r="P33" s="80"/>
      <c r="Q33" s="79">
        <f t="shared" si="5"/>
        <v>14.5</v>
      </c>
      <c r="R33" s="80">
        <f t="shared" si="6"/>
        <v>5</v>
      </c>
      <c r="S33" s="81">
        <f t="shared" si="7"/>
        <v>0</v>
      </c>
      <c r="T33" s="82" t="str">
        <f t="shared" si="8"/>
        <v>C</v>
      </c>
      <c r="U33" s="81" t="str">
        <f t="shared" si="9"/>
        <v>N</v>
      </c>
      <c r="V33" s="83">
        <v>11.5</v>
      </c>
      <c r="W33" s="80"/>
      <c r="X33" s="79">
        <f t="shared" si="10"/>
        <v>11.5</v>
      </c>
      <c r="Y33" s="80">
        <f t="shared" si="11"/>
        <v>9</v>
      </c>
      <c r="Z33" s="81">
        <f t="shared" si="12"/>
        <v>0</v>
      </c>
      <c r="AA33" s="82" t="str">
        <f t="shared" si="13"/>
        <v>E</v>
      </c>
      <c r="AB33" s="81" t="str">
        <f t="shared" si="14"/>
        <v>N</v>
      </c>
      <c r="AC33" s="83">
        <v>11.5</v>
      </c>
      <c r="AD33" s="80"/>
      <c r="AE33" s="79">
        <f t="shared" si="15"/>
        <v>11.5</v>
      </c>
      <c r="AF33" s="81">
        <f t="shared" si="16"/>
        <v>8</v>
      </c>
      <c r="AG33" s="81">
        <f t="shared" si="17"/>
        <v>0</v>
      </c>
      <c r="AH33" s="82" t="str">
        <f t="shared" si="18"/>
        <v>E</v>
      </c>
      <c r="AI33" s="81" t="str">
        <f t="shared" si="19"/>
        <v>N</v>
      </c>
      <c r="AJ33" s="83">
        <f t="shared" si="20"/>
        <v>12.796000000000001</v>
      </c>
      <c r="AK33" s="80">
        <f t="shared" si="21"/>
        <v>13</v>
      </c>
      <c r="AL33" s="84">
        <f t="shared" si="22"/>
        <v>0</v>
      </c>
      <c r="AM33" s="80" t="str">
        <f t="shared" si="23"/>
        <v>N</v>
      </c>
      <c r="AN33" s="83">
        <f t="shared" si="24"/>
        <v>11.5</v>
      </c>
      <c r="AO33" s="80">
        <f t="shared" si="25"/>
        <v>9</v>
      </c>
      <c r="AP33" s="84">
        <f t="shared" si="26"/>
        <v>0</v>
      </c>
      <c r="AQ33" s="80" t="str">
        <f t="shared" si="27"/>
        <v>N</v>
      </c>
      <c r="AR33" s="83">
        <f t="shared" si="28"/>
        <v>11.5</v>
      </c>
      <c r="AS33" s="80">
        <f t="shared" si="29"/>
        <v>8</v>
      </c>
      <c r="AT33" s="84">
        <f t="shared" si="30"/>
        <v>0</v>
      </c>
      <c r="AU33" s="80" t="str">
        <f t="shared" si="31"/>
        <v>N</v>
      </c>
      <c r="AV33" s="83">
        <f t="shared" si="32"/>
        <v>12.148</v>
      </c>
      <c r="AW33" s="80">
        <f t="shared" si="33"/>
        <v>0</v>
      </c>
      <c r="AX33" s="80">
        <f t="shared" si="34"/>
        <v>30</v>
      </c>
      <c r="AY33" s="80">
        <f t="shared" si="35"/>
        <v>30</v>
      </c>
      <c r="AZ33" s="80" t="str">
        <f t="shared" si="36"/>
        <v>N</v>
      </c>
      <c r="BA33" s="85" t="str">
        <f t="shared" si="37"/>
        <v>Semestre validé</v>
      </c>
      <c r="BC33" s="114">
        <v>15</v>
      </c>
      <c r="BD33" s="182" t="s">
        <v>248</v>
      </c>
      <c r="BE33" s="182" t="s">
        <v>249</v>
      </c>
      <c r="BF33" s="182" t="s">
        <v>268</v>
      </c>
      <c r="BG33" s="189"/>
      <c r="BH33" s="190"/>
      <c r="BI33" s="189">
        <f t="shared" si="38"/>
        <v>0</v>
      </c>
      <c r="BJ33" s="190">
        <f t="shared" si="39"/>
        <v>0</v>
      </c>
      <c r="BK33" s="190">
        <f t="shared" si="40"/>
        <v>0</v>
      </c>
      <c r="BL33" s="191" t="str">
        <f t="shared" si="41"/>
        <v>F</v>
      </c>
      <c r="BM33" s="190" t="str">
        <f t="shared" si="42"/>
        <v>N</v>
      </c>
      <c r="BN33" s="189"/>
      <c r="BO33" s="190"/>
      <c r="BP33" s="189">
        <f t="shared" si="43"/>
        <v>0</v>
      </c>
      <c r="BQ33" s="190">
        <f t="shared" si="44"/>
        <v>0</v>
      </c>
      <c r="BR33" s="190">
        <f t="shared" si="45"/>
        <v>0</v>
      </c>
      <c r="BS33" s="191" t="str">
        <f t="shared" si="46"/>
        <v>F</v>
      </c>
      <c r="BT33" s="190" t="str">
        <f t="shared" si="47"/>
        <v>N</v>
      </c>
      <c r="BU33" s="189"/>
      <c r="BV33" s="190"/>
      <c r="BW33" s="189">
        <f t="shared" si="48"/>
        <v>0</v>
      </c>
      <c r="BX33" s="190">
        <f t="shared" si="49"/>
        <v>0</v>
      </c>
      <c r="BY33" s="190">
        <f t="shared" si="50"/>
        <v>0</v>
      </c>
      <c r="BZ33" s="191" t="str">
        <f t="shared" si="51"/>
        <v>F</v>
      </c>
      <c r="CA33" s="190" t="str">
        <f t="shared" si="52"/>
        <v>N</v>
      </c>
      <c r="CB33" s="189"/>
      <c r="CC33" s="190"/>
      <c r="CD33" s="189">
        <f t="shared" si="53"/>
        <v>0</v>
      </c>
      <c r="CE33" s="190">
        <f t="shared" si="54"/>
        <v>0</v>
      </c>
      <c r="CF33" s="190">
        <f t="shared" si="55"/>
        <v>0</v>
      </c>
      <c r="CG33" s="191" t="str">
        <f t="shared" si="56"/>
        <v>F</v>
      </c>
      <c r="CH33" s="190" t="str">
        <f t="shared" si="57"/>
        <v>N</v>
      </c>
      <c r="CI33" s="189">
        <f t="shared" si="58"/>
        <v>0</v>
      </c>
      <c r="CJ33" s="190">
        <f t="shared" si="59"/>
        <v>0</v>
      </c>
      <c r="CK33" s="192">
        <f t="shared" si="60"/>
        <v>0</v>
      </c>
      <c r="CL33" s="190" t="str">
        <f t="shared" si="61"/>
        <v>N</v>
      </c>
      <c r="CM33" s="189">
        <f t="shared" si="62"/>
        <v>0</v>
      </c>
      <c r="CN33" s="190">
        <f t="shared" si="63"/>
        <v>0</v>
      </c>
      <c r="CO33" s="192">
        <f t="shared" si="64"/>
        <v>0</v>
      </c>
      <c r="CP33" s="190" t="str">
        <f t="shared" si="65"/>
        <v>N</v>
      </c>
      <c r="CQ33" s="189">
        <f t="shared" si="66"/>
        <v>0</v>
      </c>
      <c r="CR33" s="190">
        <f t="shared" si="67"/>
        <v>0</v>
      </c>
      <c r="CS33" s="192">
        <f t="shared" si="68"/>
        <v>0</v>
      </c>
      <c r="CT33" s="190" t="str">
        <f t="shared" si="69"/>
        <v>N</v>
      </c>
      <c r="CU33" s="189">
        <f t="shared" si="70"/>
        <v>0</v>
      </c>
      <c r="CV33" s="190">
        <f t="shared" si="71"/>
        <v>0</v>
      </c>
      <c r="CW33" s="190">
        <f t="shared" si="72"/>
        <v>0</v>
      </c>
      <c r="CX33" s="190">
        <f t="shared" si="73"/>
        <v>0</v>
      </c>
      <c r="CY33" s="193" t="str">
        <f t="shared" si="74"/>
        <v>N</v>
      </c>
      <c r="CZ33" s="194" t="str">
        <f t="shared" si="75"/>
        <v>Semestre non validé</v>
      </c>
      <c r="DD33" s="132">
        <v>15</v>
      </c>
      <c r="DE33" s="182" t="s">
        <v>248</v>
      </c>
      <c r="DF33" s="182" t="s">
        <v>249</v>
      </c>
      <c r="DG33" s="182" t="s">
        <v>268</v>
      </c>
      <c r="DH33" s="126">
        <f t="shared" si="76"/>
        <v>12.148</v>
      </c>
      <c r="DI33" s="112">
        <f t="shared" si="77"/>
        <v>30</v>
      </c>
      <c r="DJ33" s="111">
        <f t="shared" si="78"/>
        <v>0</v>
      </c>
      <c r="DK33" s="112">
        <f t="shared" si="79"/>
        <v>0</v>
      </c>
      <c r="DL33" s="113">
        <f t="shared" si="80"/>
        <v>30</v>
      </c>
      <c r="DM33" s="128" t="str">
        <f t="shared" si="81"/>
        <v>Rattrapage</v>
      </c>
      <c r="DN33" s="129" t="str">
        <f t="shared" si="82"/>
        <v>Ajourné(e)</v>
      </c>
      <c r="DO33" s="133" t="s">
        <v>208</v>
      </c>
    </row>
    <row r="34" spans="1:119" ht="30" customHeight="1">
      <c r="A34" s="183">
        <v>16</v>
      </c>
      <c r="B34" s="182" t="s">
        <v>250</v>
      </c>
      <c r="C34" s="182" t="s">
        <v>251</v>
      </c>
      <c r="D34" s="182" t="s">
        <v>269</v>
      </c>
      <c r="E34" s="223" t="s">
        <v>291</v>
      </c>
      <c r="F34" s="223" t="s">
        <v>292</v>
      </c>
      <c r="G34" s="223" t="s">
        <v>95</v>
      </c>
      <c r="H34" s="77">
        <v>14</v>
      </c>
      <c r="I34" s="78"/>
      <c r="J34" s="79">
        <f t="shared" si="0"/>
        <v>14</v>
      </c>
      <c r="K34" s="80">
        <f t="shared" si="1"/>
        <v>8</v>
      </c>
      <c r="L34" s="81">
        <f t="shared" si="2"/>
        <v>0</v>
      </c>
      <c r="M34" s="82" t="str">
        <f t="shared" si="3"/>
        <v>C</v>
      </c>
      <c r="N34" s="81" t="str">
        <f t="shared" si="4"/>
        <v>N</v>
      </c>
      <c r="O34" s="83">
        <v>13</v>
      </c>
      <c r="P34" s="80"/>
      <c r="Q34" s="79">
        <f t="shared" si="5"/>
        <v>13</v>
      </c>
      <c r="R34" s="80">
        <f t="shared" si="6"/>
        <v>5</v>
      </c>
      <c r="S34" s="81">
        <f t="shared" si="7"/>
        <v>0</v>
      </c>
      <c r="T34" s="82" t="str">
        <f t="shared" si="8"/>
        <v>D</v>
      </c>
      <c r="U34" s="81" t="str">
        <f t="shared" si="9"/>
        <v>N</v>
      </c>
      <c r="V34" s="83">
        <v>14.25</v>
      </c>
      <c r="W34" s="80"/>
      <c r="X34" s="79">
        <f t="shared" si="10"/>
        <v>14.25</v>
      </c>
      <c r="Y34" s="80">
        <f t="shared" si="11"/>
        <v>9</v>
      </c>
      <c r="Z34" s="81">
        <f t="shared" si="12"/>
        <v>0</v>
      </c>
      <c r="AA34" s="82" t="str">
        <f t="shared" si="13"/>
        <v>C</v>
      </c>
      <c r="AB34" s="81" t="str">
        <f t="shared" si="14"/>
        <v>N</v>
      </c>
      <c r="AC34" s="83">
        <v>12.5</v>
      </c>
      <c r="AD34" s="80"/>
      <c r="AE34" s="79">
        <f t="shared" si="15"/>
        <v>12.5</v>
      </c>
      <c r="AF34" s="81">
        <f t="shared" si="16"/>
        <v>8</v>
      </c>
      <c r="AG34" s="81">
        <f t="shared" si="17"/>
        <v>0</v>
      </c>
      <c r="AH34" s="82" t="str">
        <f t="shared" si="18"/>
        <v>D</v>
      </c>
      <c r="AI34" s="81" t="str">
        <f t="shared" si="19"/>
        <v>N</v>
      </c>
      <c r="AJ34" s="83">
        <f t="shared" si="20"/>
        <v>13.6</v>
      </c>
      <c r="AK34" s="80">
        <f t="shared" si="21"/>
        <v>13</v>
      </c>
      <c r="AL34" s="84">
        <f t="shared" si="22"/>
        <v>0</v>
      </c>
      <c r="AM34" s="80" t="str">
        <f t="shared" si="23"/>
        <v>N</v>
      </c>
      <c r="AN34" s="83">
        <f t="shared" si="24"/>
        <v>14.25</v>
      </c>
      <c r="AO34" s="80">
        <f t="shared" si="25"/>
        <v>9</v>
      </c>
      <c r="AP34" s="84">
        <f t="shared" si="26"/>
        <v>0</v>
      </c>
      <c r="AQ34" s="80" t="str">
        <f t="shared" si="27"/>
        <v>N</v>
      </c>
      <c r="AR34" s="83">
        <f t="shared" si="28"/>
        <v>12.5</v>
      </c>
      <c r="AS34" s="80">
        <f t="shared" si="29"/>
        <v>8</v>
      </c>
      <c r="AT34" s="84">
        <f t="shared" si="30"/>
        <v>0</v>
      </c>
      <c r="AU34" s="80" t="str">
        <f t="shared" si="31"/>
        <v>N</v>
      </c>
      <c r="AV34" s="83">
        <f t="shared" si="32"/>
        <v>13.574999999999999</v>
      </c>
      <c r="AW34" s="80">
        <f t="shared" si="33"/>
        <v>0</v>
      </c>
      <c r="AX34" s="80">
        <f t="shared" si="34"/>
        <v>30</v>
      </c>
      <c r="AY34" s="80">
        <f t="shared" si="35"/>
        <v>30</v>
      </c>
      <c r="AZ34" s="80" t="str">
        <f t="shared" si="36"/>
        <v>N</v>
      </c>
      <c r="BA34" s="85" t="str">
        <f t="shared" si="37"/>
        <v>Semestre validé</v>
      </c>
      <c r="BC34" s="114">
        <v>16</v>
      </c>
      <c r="BD34" s="182" t="s">
        <v>250</v>
      </c>
      <c r="BE34" s="182" t="s">
        <v>251</v>
      </c>
      <c r="BF34" s="182" t="s">
        <v>269</v>
      </c>
      <c r="BG34" s="189"/>
      <c r="BH34" s="190"/>
      <c r="BI34" s="189">
        <f t="shared" si="38"/>
        <v>0</v>
      </c>
      <c r="BJ34" s="190">
        <f t="shared" si="39"/>
        <v>0</v>
      </c>
      <c r="BK34" s="190">
        <f t="shared" si="40"/>
        <v>0</v>
      </c>
      <c r="BL34" s="191" t="str">
        <f t="shared" si="41"/>
        <v>F</v>
      </c>
      <c r="BM34" s="190" t="str">
        <f t="shared" si="42"/>
        <v>N</v>
      </c>
      <c r="BN34" s="189"/>
      <c r="BO34" s="190"/>
      <c r="BP34" s="189">
        <f t="shared" si="43"/>
        <v>0</v>
      </c>
      <c r="BQ34" s="190">
        <f t="shared" si="44"/>
        <v>0</v>
      </c>
      <c r="BR34" s="190">
        <f t="shared" si="45"/>
        <v>0</v>
      </c>
      <c r="BS34" s="191" t="str">
        <f t="shared" si="46"/>
        <v>F</v>
      </c>
      <c r="BT34" s="190" t="str">
        <f t="shared" si="47"/>
        <v>N</v>
      </c>
      <c r="BU34" s="189"/>
      <c r="BV34" s="190"/>
      <c r="BW34" s="189">
        <f t="shared" si="48"/>
        <v>0</v>
      </c>
      <c r="BX34" s="190">
        <f t="shared" si="49"/>
        <v>0</v>
      </c>
      <c r="BY34" s="190">
        <f t="shared" si="50"/>
        <v>0</v>
      </c>
      <c r="BZ34" s="191" t="str">
        <f t="shared" si="51"/>
        <v>F</v>
      </c>
      <c r="CA34" s="190" t="str">
        <f t="shared" si="52"/>
        <v>N</v>
      </c>
      <c r="CB34" s="189"/>
      <c r="CC34" s="190"/>
      <c r="CD34" s="189">
        <f t="shared" si="53"/>
        <v>0</v>
      </c>
      <c r="CE34" s="190">
        <f t="shared" si="54"/>
        <v>0</v>
      </c>
      <c r="CF34" s="190">
        <f t="shared" si="55"/>
        <v>0</v>
      </c>
      <c r="CG34" s="191" t="str">
        <f t="shared" si="56"/>
        <v>F</v>
      </c>
      <c r="CH34" s="190" t="str">
        <f t="shared" si="57"/>
        <v>N</v>
      </c>
      <c r="CI34" s="189">
        <f t="shared" si="58"/>
        <v>0</v>
      </c>
      <c r="CJ34" s="190">
        <f t="shared" si="59"/>
        <v>0</v>
      </c>
      <c r="CK34" s="192">
        <f t="shared" si="60"/>
        <v>0</v>
      </c>
      <c r="CL34" s="190" t="str">
        <f t="shared" si="61"/>
        <v>N</v>
      </c>
      <c r="CM34" s="189">
        <f t="shared" si="62"/>
        <v>0</v>
      </c>
      <c r="CN34" s="190">
        <f t="shared" si="63"/>
        <v>0</v>
      </c>
      <c r="CO34" s="192">
        <f t="shared" si="64"/>
        <v>0</v>
      </c>
      <c r="CP34" s="190" t="str">
        <f t="shared" si="65"/>
        <v>N</v>
      </c>
      <c r="CQ34" s="189">
        <f t="shared" si="66"/>
        <v>0</v>
      </c>
      <c r="CR34" s="190">
        <f t="shared" si="67"/>
        <v>0</v>
      </c>
      <c r="CS34" s="192">
        <f t="shared" si="68"/>
        <v>0</v>
      </c>
      <c r="CT34" s="190" t="str">
        <f t="shared" si="69"/>
        <v>N</v>
      </c>
      <c r="CU34" s="189">
        <f t="shared" si="70"/>
        <v>0</v>
      </c>
      <c r="CV34" s="190">
        <f t="shared" si="71"/>
        <v>0</v>
      </c>
      <c r="CW34" s="190">
        <f t="shared" si="72"/>
        <v>0</v>
      </c>
      <c r="CX34" s="190">
        <f t="shared" si="73"/>
        <v>0</v>
      </c>
      <c r="CY34" s="193" t="str">
        <f t="shared" si="74"/>
        <v>N</v>
      </c>
      <c r="CZ34" s="194" t="str">
        <f t="shared" si="75"/>
        <v>Semestre non validé</v>
      </c>
      <c r="DD34" s="132">
        <v>16</v>
      </c>
      <c r="DE34" s="182" t="s">
        <v>250</v>
      </c>
      <c r="DF34" s="182" t="s">
        <v>251</v>
      </c>
      <c r="DG34" s="182" t="s">
        <v>269</v>
      </c>
      <c r="DH34" s="126">
        <f t="shared" si="76"/>
        <v>13.574999999999999</v>
      </c>
      <c r="DI34" s="112">
        <f t="shared" si="77"/>
        <v>30</v>
      </c>
      <c r="DJ34" s="111">
        <f t="shared" si="78"/>
        <v>0</v>
      </c>
      <c r="DK34" s="112">
        <f t="shared" si="79"/>
        <v>0</v>
      </c>
      <c r="DL34" s="113">
        <f t="shared" si="80"/>
        <v>30</v>
      </c>
      <c r="DM34" s="128" t="str">
        <f t="shared" si="81"/>
        <v>Rattrapage</v>
      </c>
      <c r="DN34" s="129" t="str">
        <f t="shared" si="82"/>
        <v>Ajourné(e)</v>
      </c>
      <c r="DO34" s="133" t="s">
        <v>208</v>
      </c>
    </row>
    <row r="35" spans="1:119" ht="30" customHeight="1">
      <c r="A35" s="183">
        <v>17</v>
      </c>
      <c r="B35" s="182" t="s">
        <v>252</v>
      </c>
      <c r="C35" s="182" t="s">
        <v>253</v>
      </c>
      <c r="D35" s="182" t="s">
        <v>270</v>
      </c>
      <c r="E35" s="223" t="s">
        <v>293</v>
      </c>
      <c r="F35" s="223" t="s">
        <v>281</v>
      </c>
      <c r="G35" s="223" t="s">
        <v>95</v>
      </c>
      <c r="H35" s="77">
        <v>0</v>
      </c>
      <c r="I35" s="78"/>
      <c r="J35" s="83">
        <f t="shared" si="0"/>
        <v>0</v>
      </c>
      <c r="K35" s="80">
        <f t="shared" si="1"/>
        <v>0</v>
      </c>
      <c r="L35" s="80">
        <f t="shared" si="2"/>
        <v>0</v>
      </c>
      <c r="M35" s="83" t="str">
        <f t="shared" si="3"/>
        <v>F</v>
      </c>
      <c r="N35" s="80" t="str">
        <f t="shared" si="4"/>
        <v>N</v>
      </c>
      <c r="O35" s="83"/>
      <c r="P35" s="80"/>
      <c r="Q35" s="83">
        <f t="shared" si="5"/>
        <v>0</v>
      </c>
      <c r="R35" s="80">
        <f t="shared" si="6"/>
        <v>0</v>
      </c>
      <c r="S35" s="80">
        <f t="shared" si="7"/>
        <v>0</v>
      </c>
      <c r="T35" s="83" t="str">
        <f t="shared" si="8"/>
        <v>F</v>
      </c>
      <c r="U35" s="80" t="str">
        <f t="shared" si="9"/>
        <v>N</v>
      </c>
      <c r="V35" s="83"/>
      <c r="W35" s="80"/>
      <c r="X35" s="83">
        <f t="shared" si="10"/>
        <v>0</v>
      </c>
      <c r="Y35" s="80">
        <f t="shared" si="11"/>
        <v>0</v>
      </c>
      <c r="Z35" s="80">
        <f t="shared" si="12"/>
        <v>0</v>
      </c>
      <c r="AA35" s="83" t="str">
        <f t="shared" si="13"/>
        <v>F</v>
      </c>
      <c r="AB35" s="80" t="str">
        <f t="shared" si="14"/>
        <v>N</v>
      </c>
      <c r="AC35" s="83"/>
      <c r="AD35" s="80"/>
      <c r="AE35" s="83">
        <f t="shared" si="15"/>
        <v>0</v>
      </c>
      <c r="AF35" s="80">
        <f t="shared" si="16"/>
        <v>0</v>
      </c>
      <c r="AG35" s="80">
        <f t="shared" si="17"/>
        <v>0</v>
      </c>
      <c r="AH35" s="83" t="str">
        <f t="shared" si="18"/>
        <v>F</v>
      </c>
      <c r="AI35" s="80" t="str">
        <f t="shared" si="19"/>
        <v>N</v>
      </c>
      <c r="AJ35" s="83">
        <f t="shared" si="20"/>
        <v>0</v>
      </c>
      <c r="AK35" s="80">
        <f t="shared" si="21"/>
        <v>0</v>
      </c>
      <c r="AL35" s="80">
        <f t="shared" si="22"/>
        <v>0</v>
      </c>
      <c r="AM35" s="80" t="str">
        <f t="shared" si="23"/>
        <v>N</v>
      </c>
      <c r="AN35" s="83">
        <f t="shared" si="24"/>
        <v>0</v>
      </c>
      <c r="AO35" s="80">
        <f t="shared" si="25"/>
        <v>0</v>
      </c>
      <c r="AP35" s="80">
        <f t="shared" si="26"/>
        <v>0</v>
      </c>
      <c r="AQ35" s="80" t="str">
        <f t="shared" si="27"/>
        <v>N</v>
      </c>
      <c r="AR35" s="83">
        <f t="shared" si="28"/>
        <v>0</v>
      </c>
      <c r="AS35" s="80">
        <f t="shared" si="29"/>
        <v>0</v>
      </c>
      <c r="AT35" s="80">
        <f t="shared" si="30"/>
        <v>0</v>
      </c>
      <c r="AU35" s="80" t="str">
        <f t="shared" si="31"/>
        <v>N</v>
      </c>
      <c r="AV35" s="83">
        <f t="shared" si="32"/>
        <v>0</v>
      </c>
      <c r="AW35" s="80">
        <f t="shared" si="33"/>
        <v>0</v>
      </c>
      <c r="AX35" s="80">
        <f t="shared" si="34"/>
        <v>0</v>
      </c>
      <c r="AY35" s="80">
        <f t="shared" si="35"/>
        <v>0</v>
      </c>
      <c r="AZ35" s="80" t="str">
        <f t="shared" si="36"/>
        <v>N</v>
      </c>
      <c r="BA35" s="85" t="str">
        <f t="shared" si="37"/>
        <v>Semestre non validé</v>
      </c>
      <c r="BC35" s="114">
        <v>17</v>
      </c>
      <c r="BD35" s="182" t="s">
        <v>252</v>
      </c>
      <c r="BE35" s="182" t="s">
        <v>253</v>
      </c>
      <c r="BF35" s="182" t="s">
        <v>270</v>
      </c>
      <c r="BG35" s="189"/>
      <c r="BH35" s="190"/>
      <c r="BI35" s="189">
        <f t="shared" si="38"/>
        <v>0</v>
      </c>
      <c r="BJ35" s="190">
        <f t="shared" si="39"/>
        <v>0</v>
      </c>
      <c r="BK35" s="190">
        <f t="shared" si="40"/>
        <v>0</v>
      </c>
      <c r="BL35" s="191" t="str">
        <f t="shared" si="41"/>
        <v>F</v>
      </c>
      <c r="BM35" s="190" t="str">
        <f t="shared" si="42"/>
        <v>N</v>
      </c>
      <c r="BN35" s="189"/>
      <c r="BO35" s="190"/>
      <c r="BP35" s="189">
        <f t="shared" si="43"/>
        <v>0</v>
      </c>
      <c r="BQ35" s="190">
        <f t="shared" si="44"/>
        <v>0</v>
      </c>
      <c r="BR35" s="190">
        <f t="shared" si="45"/>
        <v>0</v>
      </c>
      <c r="BS35" s="191" t="str">
        <f t="shared" si="46"/>
        <v>F</v>
      </c>
      <c r="BT35" s="190" t="str">
        <f t="shared" si="47"/>
        <v>N</v>
      </c>
      <c r="BU35" s="189"/>
      <c r="BV35" s="190"/>
      <c r="BW35" s="189">
        <f t="shared" si="48"/>
        <v>0</v>
      </c>
      <c r="BX35" s="190">
        <f t="shared" si="49"/>
        <v>0</v>
      </c>
      <c r="BY35" s="190">
        <f t="shared" si="50"/>
        <v>0</v>
      </c>
      <c r="BZ35" s="191" t="str">
        <f t="shared" si="51"/>
        <v>F</v>
      </c>
      <c r="CA35" s="190" t="str">
        <f t="shared" si="52"/>
        <v>N</v>
      </c>
      <c r="CB35" s="189"/>
      <c r="CC35" s="190"/>
      <c r="CD35" s="189">
        <f t="shared" si="53"/>
        <v>0</v>
      </c>
      <c r="CE35" s="190">
        <f t="shared" si="54"/>
        <v>0</v>
      </c>
      <c r="CF35" s="190">
        <f t="shared" si="55"/>
        <v>0</v>
      </c>
      <c r="CG35" s="191" t="str">
        <f t="shared" si="56"/>
        <v>F</v>
      </c>
      <c r="CH35" s="190" t="str">
        <f t="shared" si="57"/>
        <v>N</v>
      </c>
      <c r="CI35" s="189">
        <f t="shared" si="58"/>
        <v>0</v>
      </c>
      <c r="CJ35" s="190">
        <f t="shared" si="59"/>
        <v>0</v>
      </c>
      <c r="CK35" s="192">
        <f t="shared" si="60"/>
        <v>0</v>
      </c>
      <c r="CL35" s="190" t="str">
        <f t="shared" si="61"/>
        <v>N</v>
      </c>
      <c r="CM35" s="189">
        <f t="shared" si="62"/>
        <v>0</v>
      </c>
      <c r="CN35" s="190">
        <f t="shared" si="63"/>
        <v>0</v>
      </c>
      <c r="CO35" s="192">
        <f t="shared" si="64"/>
        <v>0</v>
      </c>
      <c r="CP35" s="190" t="str">
        <f t="shared" si="65"/>
        <v>N</v>
      </c>
      <c r="CQ35" s="189">
        <f t="shared" si="66"/>
        <v>0</v>
      </c>
      <c r="CR35" s="190">
        <f t="shared" si="67"/>
        <v>0</v>
      </c>
      <c r="CS35" s="192">
        <f t="shared" si="68"/>
        <v>0</v>
      </c>
      <c r="CT35" s="190" t="str">
        <f t="shared" si="69"/>
        <v>N</v>
      </c>
      <c r="CU35" s="189">
        <f t="shared" si="70"/>
        <v>0</v>
      </c>
      <c r="CV35" s="190">
        <f t="shared" si="71"/>
        <v>0</v>
      </c>
      <c r="CW35" s="190">
        <f t="shared" si="72"/>
        <v>0</v>
      </c>
      <c r="CX35" s="190">
        <f t="shared" si="73"/>
        <v>0</v>
      </c>
      <c r="CY35" s="193" t="str">
        <f t="shared" si="74"/>
        <v>N</v>
      </c>
      <c r="CZ35" s="194" t="str">
        <f t="shared" si="75"/>
        <v>Semestre non validé</v>
      </c>
      <c r="DD35" s="132">
        <v>17</v>
      </c>
      <c r="DE35" s="182" t="s">
        <v>252</v>
      </c>
      <c r="DF35" s="182" t="s">
        <v>253</v>
      </c>
      <c r="DG35" s="182" t="s">
        <v>270</v>
      </c>
      <c r="DH35" s="126">
        <f t="shared" si="76"/>
        <v>0</v>
      </c>
      <c r="DI35" s="112">
        <f t="shared" si="77"/>
        <v>0</v>
      </c>
      <c r="DJ35" s="111">
        <f t="shared" si="78"/>
        <v>0</v>
      </c>
      <c r="DK35" s="112">
        <f t="shared" si="79"/>
        <v>0</v>
      </c>
      <c r="DL35" s="113">
        <f t="shared" si="80"/>
        <v>0</v>
      </c>
      <c r="DM35" s="128" t="str">
        <f t="shared" si="81"/>
        <v>Rattrapage</v>
      </c>
      <c r="DN35" s="129" t="str">
        <f t="shared" si="82"/>
        <v>Ajourné(e)</v>
      </c>
      <c r="DO35" s="133" t="s">
        <v>208</v>
      </c>
    </row>
    <row r="36" spans="1:119" ht="23.25">
      <c r="H36" s="184"/>
      <c r="I36" s="185"/>
      <c r="J36" s="186"/>
      <c r="K36" s="187"/>
      <c r="L36" s="187"/>
      <c r="M36" s="186"/>
      <c r="N36" s="187"/>
      <c r="O36" s="186"/>
      <c r="P36" s="187"/>
      <c r="Q36" s="186"/>
      <c r="R36" s="187"/>
      <c r="S36" s="187"/>
      <c r="T36" s="186"/>
      <c r="U36" s="187"/>
      <c r="V36" s="186"/>
      <c r="W36" s="187"/>
      <c r="X36" s="186"/>
      <c r="Y36" s="187"/>
      <c r="Z36" s="187"/>
      <c r="AA36" s="186"/>
      <c r="AB36" s="187"/>
      <c r="AC36" s="186"/>
      <c r="AD36" s="187"/>
      <c r="AE36" s="186"/>
      <c r="AF36" s="187"/>
      <c r="AG36" s="187"/>
      <c r="AH36" s="186"/>
      <c r="AI36" s="187"/>
      <c r="AJ36" s="186"/>
      <c r="AK36" s="187"/>
      <c r="AL36" s="187"/>
      <c r="AM36" s="187"/>
      <c r="AN36" s="186"/>
      <c r="AO36" s="187"/>
      <c r="AP36" s="187"/>
      <c r="AQ36" s="187"/>
      <c r="AR36" s="186"/>
      <c r="AS36" s="187"/>
      <c r="AT36" s="187"/>
      <c r="AU36" s="187"/>
      <c r="AV36" s="186"/>
      <c r="AW36" s="187"/>
      <c r="AX36" s="187"/>
      <c r="AY36" s="187"/>
      <c r="AZ36" s="187"/>
      <c r="BA36" s="188"/>
      <c r="DH36" s="66"/>
      <c r="DI36" s="66"/>
      <c r="DJ36" s="66"/>
      <c r="DK36" s="66"/>
      <c r="DL36" s="66"/>
      <c r="DM36" s="66"/>
      <c r="DN36" s="66"/>
    </row>
    <row r="37" spans="1:119" ht="23.25">
      <c r="H37" s="184"/>
      <c r="I37" s="185"/>
      <c r="J37" s="186"/>
      <c r="K37" s="187"/>
      <c r="L37" s="187"/>
      <c r="M37" s="186"/>
      <c r="N37" s="187"/>
      <c r="O37" s="186"/>
      <c r="P37" s="187"/>
      <c r="Q37" s="186"/>
      <c r="R37" s="187"/>
      <c r="S37" s="187"/>
      <c r="T37" s="186"/>
      <c r="U37" s="187"/>
      <c r="V37" s="186"/>
      <c r="W37" s="187"/>
      <c r="X37" s="186"/>
      <c r="Y37" s="187"/>
      <c r="Z37" s="187"/>
      <c r="AA37" s="186"/>
      <c r="AB37" s="187"/>
      <c r="AC37" s="186"/>
      <c r="AD37" s="187"/>
      <c r="AE37" s="186"/>
      <c r="AF37" s="187"/>
      <c r="AG37" s="187"/>
      <c r="AH37" s="186"/>
      <c r="AI37" s="187"/>
      <c r="AJ37" s="186"/>
      <c r="AK37" s="187"/>
      <c r="AL37" s="187"/>
      <c r="AM37" s="187"/>
      <c r="AN37" s="186"/>
      <c r="AO37" s="187"/>
      <c r="AP37" s="187"/>
      <c r="AQ37" s="187"/>
      <c r="AR37" s="186"/>
      <c r="AS37" s="187"/>
      <c r="AT37" s="187"/>
      <c r="AU37" s="187"/>
      <c r="AV37" s="186"/>
      <c r="AW37" s="187"/>
      <c r="AX37" s="187"/>
      <c r="AY37" s="187"/>
      <c r="AZ37" s="187"/>
      <c r="BA37" s="188"/>
      <c r="DH37" s="66"/>
      <c r="DI37" s="66"/>
      <c r="DJ37" s="66"/>
      <c r="DK37" s="66"/>
      <c r="DL37" s="66"/>
      <c r="DM37" s="66"/>
      <c r="DN37" s="66"/>
    </row>
    <row r="38" spans="1:119" ht="23.25">
      <c r="H38" s="184"/>
      <c r="I38" s="185"/>
      <c r="J38" s="186"/>
      <c r="K38" s="187"/>
      <c r="L38" s="187"/>
      <c r="M38" s="186"/>
      <c r="N38" s="187"/>
      <c r="O38" s="186"/>
      <c r="P38" s="187"/>
      <c r="Q38" s="186"/>
      <c r="R38" s="187"/>
      <c r="S38" s="187"/>
      <c r="T38" s="186"/>
      <c r="U38" s="187"/>
      <c r="V38" s="186"/>
      <c r="W38" s="187"/>
      <c r="X38" s="186"/>
      <c r="Y38" s="187"/>
      <c r="Z38" s="187"/>
      <c r="AA38" s="186"/>
      <c r="AB38" s="187"/>
      <c r="AC38" s="186"/>
      <c r="AD38" s="187"/>
      <c r="AE38" s="186"/>
      <c r="AF38" s="187"/>
      <c r="AG38" s="187"/>
      <c r="AH38" s="186"/>
      <c r="AI38" s="187"/>
      <c r="AJ38" s="186"/>
      <c r="AK38" s="187"/>
      <c r="AL38" s="187"/>
      <c r="AM38" s="187"/>
      <c r="AN38" s="186"/>
      <c r="AO38" s="187"/>
      <c r="AP38" s="187"/>
      <c r="AQ38" s="187"/>
      <c r="AR38" s="186"/>
      <c r="AS38" s="187"/>
      <c r="AT38" s="187"/>
      <c r="AU38" s="187"/>
      <c r="AV38" s="186"/>
      <c r="AW38" s="187"/>
      <c r="AX38" s="187"/>
      <c r="AY38" s="187"/>
      <c r="AZ38" s="187"/>
      <c r="BA38" s="188"/>
      <c r="DH38" s="66"/>
      <c r="DI38" s="66"/>
      <c r="DJ38" s="66"/>
      <c r="DK38" s="66"/>
      <c r="DL38" s="66"/>
      <c r="DM38" s="66"/>
      <c r="DN38" s="66"/>
    </row>
    <row r="39" spans="1:119" ht="23.25">
      <c r="H39" s="184"/>
      <c r="I39" s="185"/>
      <c r="J39" s="186"/>
      <c r="K39" s="187"/>
      <c r="L39" s="187"/>
      <c r="M39" s="186"/>
      <c r="N39" s="187"/>
      <c r="O39" s="186"/>
      <c r="P39" s="187"/>
      <c r="Q39" s="186"/>
      <c r="R39" s="187"/>
      <c r="S39" s="187"/>
      <c r="T39" s="186"/>
      <c r="U39" s="187"/>
      <c r="V39" s="186"/>
      <c r="W39" s="187"/>
      <c r="X39" s="186"/>
      <c r="Y39" s="187"/>
      <c r="Z39" s="187"/>
      <c r="AA39" s="186"/>
      <c r="AB39" s="187"/>
      <c r="AC39" s="186"/>
      <c r="AD39" s="187"/>
      <c r="AE39" s="186"/>
      <c r="AF39" s="187"/>
      <c r="AG39" s="187"/>
      <c r="AH39" s="186"/>
      <c r="AI39" s="187"/>
      <c r="AJ39" s="186"/>
      <c r="AK39" s="187"/>
      <c r="AL39" s="187"/>
      <c r="AM39" s="187"/>
      <c r="AN39" s="186"/>
      <c r="AO39" s="187"/>
      <c r="AP39" s="187"/>
      <c r="AQ39" s="187"/>
      <c r="AR39" s="186"/>
      <c r="AS39" s="187"/>
      <c r="AT39" s="187"/>
      <c r="AU39" s="187"/>
      <c r="AV39" s="186"/>
      <c r="AW39" s="187"/>
      <c r="AX39" s="187"/>
      <c r="AY39" s="187"/>
      <c r="AZ39" s="187"/>
      <c r="BA39" s="188"/>
    </row>
  </sheetData>
  <mergeCells count="46">
    <mergeCell ref="BG14:CZ14"/>
    <mergeCell ref="DH15:DN17"/>
    <mergeCell ref="CB15:CH15"/>
    <mergeCell ref="CB16:CH16"/>
    <mergeCell ref="H14:AI14"/>
    <mergeCell ref="AC15:AI15"/>
    <mergeCell ref="AC16:AI16"/>
    <mergeCell ref="BG15:BM15"/>
    <mergeCell ref="BG16:BM16"/>
    <mergeCell ref="BN15:CA15"/>
    <mergeCell ref="H15:U15"/>
    <mergeCell ref="AW17:AW18"/>
    <mergeCell ref="AV15:BA16"/>
    <mergeCell ref="AY17:AY18"/>
    <mergeCell ref="CM17:CP17"/>
    <mergeCell ref="AC17:AI17"/>
    <mergeCell ref="F16:F18"/>
    <mergeCell ref="H16:U16"/>
    <mergeCell ref="V15:AB15"/>
    <mergeCell ref="V16:AB16"/>
    <mergeCell ref="BN16:CA16"/>
    <mergeCell ref="AX17:AX18"/>
    <mergeCell ref="AV17:AV18"/>
    <mergeCell ref="H17:N17"/>
    <mergeCell ref="O17:U17"/>
    <mergeCell ref="BA17:BA18"/>
    <mergeCell ref="G16:G18"/>
    <mergeCell ref="AJ17:AM17"/>
    <mergeCell ref="AN17:AQ17"/>
    <mergeCell ref="AR17:AU17"/>
    <mergeCell ref="AJ15:AU16"/>
    <mergeCell ref="V17:AB17"/>
    <mergeCell ref="A16:A18"/>
    <mergeCell ref="B16:B18"/>
    <mergeCell ref="C16:C18"/>
    <mergeCell ref="D16:D18"/>
    <mergeCell ref="E16:E18"/>
    <mergeCell ref="AZ17:AZ18"/>
    <mergeCell ref="CQ17:CT17"/>
    <mergeCell ref="CI15:CT16"/>
    <mergeCell ref="CU15:CZ17"/>
    <mergeCell ref="BG17:BM17"/>
    <mergeCell ref="BN17:BT17"/>
    <mergeCell ref="BU17:CA17"/>
    <mergeCell ref="CB17:CH17"/>
    <mergeCell ref="CI17:CL17"/>
  </mergeCells>
  <pageMargins left="0.15748031496062992" right="0.23622047244094491" top="0.39370078740157483" bottom="0.39370078740157483" header="0.31496062992125984" footer="0.31496062992125984"/>
  <pageSetup paperSize="9" scale="47" orientation="landscape" verticalDpi="0" r:id="rId1"/>
  <colBreaks count="2" manualBreakCount="2">
    <brk id="53" max="1048575" man="1"/>
    <brk id="10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0"/>
  <sheetViews>
    <sheetView view="pageBreakPreview" topLeftCell="A4" zoomScale="60" zoomScaleNormal="100" workbookViewId="0">
      <selection activeCell="A24" sqref="A1:Q24"/>
    </sheetView>
  </sheetViews>
  <sheetFormatPr baseColWidth="10" defaultRowHeight="12.75"/>
  <cols>
    <col min="1" max="1" width="8.140625" customWidth="1"/>
    <col min="2" max="2" width="9.85546875" customWidth="1"/>
    <col min="3" max="3" width="25.5703125" customWidth="1"/>
    <col min="4" max="4" width="18.42578125" customWidth="1"/>
    <col min="5" max="5" width="9.7109375" customWidth="1"/>
    <col min="6" max="6" width="42.42578125" customWidth="1"/>
    <col min="8" max="8" width="5.85546875" customWidth="1"/>
    <col min="9" max="9" width="9.42578125" customWidth="1"/>
    <col min="10" max="10" width="19.5703125" customWidth="1"/>
    <col min="11" max="11" width="13.85546875" customWidth="1"/>
    <col min="12" max="12" width="10.85546875" customWidth="1"/>
    <col min="13" max="13" width="10.28515625" customWidth="1"/>
    <col min="14" max="14" width="11.5703125" customWidth="1"/>
    <col min="15" max="15" width="14.28515625" customWidth="1"/>
    <col min="16" max="16" width="14.140625" customWidth="1"/>
    <col min="17" max="17" width="14.28515625" customWidth="1"/>
  </cols>
  <sheetData>
    <row r="1" spans="1:17" ht="20.25">
      <c r="A1" s="142" t="s">
        <v>202</v>
      </c>
      <c r="B1" s="142"/>
      <c r="C1" s="142"/>
      <c r="D1" s="142"/>
      <c r="E1" s="117"/>
      <c r="F1" s="117"/>
      <c r="G1" s="117"/>
      <c r="H1" s="117"/>
      <c r="I1" s="146"/>
      <c r="J1" s="146"/>
      <c r="K1" s="146"/>
      <c r="L1" s="134"/>
      <c r="M1" s="134" t="s">
        <v>210</v>
      </c>
      <c r="N1" s="146"/>
      <c r="O1" s="134"/>
      <c r="P1" s="117"/>
      <c r="Q1" s="117"/>
    </row>
    <row r="2" spans="1:17" ht="21" thickBot="1">
      <c r="A2" s="115" t="s">
        <v>203</v>
      </c>
      <c r="B2" s="115"/>
      <c r="C2" s="115"/>
      <c r="D2" s="115"/>
      <c r="E2" s="116"/>
      <c r="F2" s="116"/>
      <c r="G2" s="116"/>
      <c r="H2" s="116"/>
      <c r="I2" s="116"/>
      <c r="J2" s="116"/>
      <c r="K2" s="165"/>
      <c r="L2" s="115"/>
      <c r="M2" s="180" t="s">
        <v>204</v>
      </c>
      <c r="N2" s="181"/>
      <c r="O2" s="115"/>
      <c r="P2" s="116"/>
      <c r="Q2" s="116"/>
    </row>
    <row r="3" spans="1:17" ht="23.25">
      <c r="A3" s="149"/>
      <c r="B3" s="149"/>
      <c r="C3" s="149"/>
      <c r="D3" s="149"/>
      <c r="E3" s="149"/>
      <c r="F3" s="149"/>
      <c r="G3" s="150"/>
      <c r="H3" s="150"/>
      <c r="I3" s="150"/>
      <c r="J3" s="151" t="s">
        <v>211</v>
      </c>
      <c r="K3" s="151"/>
      <c r="L3" s="152"/>
      <c r="M3" s="151"/>
      <c r="N3" s="151"/>
      <c r="O3" s="151"/>
      <c r="P3" s="151"/>
      <c r="Q3" s="150"/>
    </row>
    <row r="4" spans="1:17" ht="23.25">
      <c r="A4" s="149"/>
      <c r="B4" s="149"/>
      <c r="C4" s="149"/>
      <c r="D4" s="149"/>
      <c r="E4" s="149"/>
      <c r="F4" s="149"/>
      <c r="G4" s="150"/>
      <c r="H4" s="150"/>
      <c r="I4" s="150"/>
      <c r="J4" s="151" t="s">
        <v>218</v>
      </c>
      <c r="K4" s="151"/>
      <c r="L4" s="151"/>
      <c r="M4" s="151"/>
      <c r="N4" s="151"/>
      <c r="O4" s="151"/>
      <c r="P4" s="150"/>
      <c r="Q4" s="150"/>
    </row>
    <row r="5" spans="1:17" ht="23.25">
      <c r="A5" s="149"/>
      <c r="B5" s="149"/>
      <c r="C5" s="149"/>
      <c r="D5" s="149"/>
      <c r="E5" s="149"/>
      <c r="F5" s="149"/>
      <c r="G5" s="150"/>
      <c r="H5" s="150"/>
      <c r="I5" s="150"/>
      <c r="J5" s="151" t="s">
        <v>212</v>
      </c>
      <c r="K5" s="151"/>
      <c r="L5" s="151"/>
      <c r="M5" s="151"/>
      <c r="N5" s="151"/>
      <c r="O5" s="151"/>
      <c r="P5" s="150"/>
      <c r="Q5" s="150"/>
    </row>
    <row r="6" spans="1:17" ht="23.25">
      <c r="A6" s="153">
        <v>13</v>
      </c>
      <c r="B6" s="150"/>
      <c r="C6" s="150"/>
      <c r="D6" s="150"/>
      <c r="E6" s="150"/>
      <c r="F6" s="150"/>
      <c r="G6" s="300" t="s">
        <v>13</v>
      </c>
      <c r="H6" s="301"/>
      <c r="I6" s="301"/>
      <c r="J6" s="301"/>
      <c r="K6" s="301"/>
      <c r="L6" s="301"/>
      <c r="M6" s="150"/>
      <c r="N6" s="150"/>
      <c r="O6" s="150"/>
      <c r="P6" s="150"/>
      <c r="Q6" s="150"/>
    </row>
    <row r="7" spans="1:17" ht="23.25">
      <c r="A7" s="154" t="s">
        <v>213</v>
      </c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</row>
    <row r="8" spans="1:17" s="176" customFormat="1" ht="31.5" customHeight="1">
      <c r="A8" s="175" t="s">
        <v>214</v>
      </c>
      <c r="B8" s="156" t="str">
        <f>INDEX('PV1'!B19:B42,A6)</f>
        <v>MEZEMATE</v>
      </c>
      <c r="C8" s="157"/>
      <c r="D8" s="157" t="s">
        <v>132</v>
      </c>
      <c r="F8" s="156" t="str">
        <f>INDEX('PV1'!C19:C42,A6)</f>
        <v>Siham</v>
      </c>
      <c r="G8" s="157" t="s">
        <v>215</v>
      </c>
      <c r="H8" s="157"/>
      <c r="I8" s="157"/>
      <c r="J8" s="174" t="str">
        <f>INDEX('PV1'!E19:E42,A6)</f>
        <v>26/05/1983</v>
      </c>
      <c r="K8" s="157"/>
      <c r="L8" s="177" t="s">
        <v>180</v>
      </c>
      <c r="M8" s="157"/>
      <c r="N8" s="156" t="str">
        <f>INDEX('PV1'!F19:F42,A6)</f>
        <v>Béjaia</v>
      </c>
      <c r="O8" s="178"/>
      <c r="P8" s="178"/>
      <c r="Q8" s="157"/>
    </row>
    <row r="9" spans="1:17" s="176" customFormat="1" ht="33" customHeight="1">
      <c r="A9" s="157" t="s">
        <v>133</v>
      </c>
      <c r="B9" s="157"/>
      <c r="D9" s="158" t="str">
        <f>INDEX('PV1'!D19:D42,A6)</f>
        <v>09SN0902</v>
      </c>
      <c r="E9" s="157"/>
      <c r="F9" s="314" t="s">
        <v>216</v>
      </c>
      <c r="G9" s="314"/>
      <c r="H9" s="314"/>
      <c r="I9" s="179"/>
      <c r="J9" s="157"/>
      <c r="K9" s="157"/>
      <c r="L9" s="157"/>
      <c r="M9" s="179"/>
      <c r="N9" s="157"/>
      <c r="O9" s="157"/>
      <c r="P9" s="157"/>
      <c r="Q9" s="179"/>
    </row>
    <row r="10" spans="1:17" ht="29.25" customHeight="1">
      <c r="A10" s="151" t="s">
        <v>205</v>
      </c>
      <c r="B10" s="151"/>
      <c r="C10" s="152" t="s">
        <v>206</v>
      </c>
      <c r="D10" s="150"/>
      <c r="E10" s="150"/>
      <c r="F10" s="150" t="s">
        <v>219</v>
      </c>
      <c r="I10" s="150" t="s">
        <v>217</v>
      </c>
      <c r="J10" s="150"/>
      <c r="K10" s="150"/>
      <c r="M10" s="150"/>
      <c r="N10" s="150"/>
      <c r="O10" s="150"/>
      <c r="P10" s="150"/>
      <c r="Q10" s="150"/>
    </row>
    <row r="11" spans="1:17" ht="33" customHeight="1" thickBot="1">
      <c r="A11" s="157" t="s">
        <v>220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</row>
    <row r="12" spans="1:17" s="30" customFormat="1" ht="19.5" customHeight="1" thickBot="1">
      <c r="A12" s="302" t="s">
        <v>134</v>
      </c>
      <c r="B12" s="305" t="s">
        <v>135</v>
      </c>
      <c r="C12" s="306"/>
      <c r="D12" s="306"/>
      <c r="E12" s="306"/>
      <c r="F12" s="307" t="s">
        <v>136</v>
      </c>
      <c r="G12" s="308"/>
      <c r="H12" s="308"/>
      <c r="I12" s="309" t="s">
        <v>137</v>
      </c>
      <c r="J12" s="310"/>
      <c r="K12" s="310"/>
      <c r="L12" s="310"/>
      <c r="M12" s="310"/>
      <c r="N12" s="310"/>
      <c r="O12" s="310"/>
      <c r="P12" s="310"/>
      <c r="Q12" s="311"/>
    </row>
    <row r="13" spans="1:17" s="30" customFormat="1" ht="28.5" customHeight="1">
      <c r="A13" s="303"/>
      <c r="B13" s="312" t="s">
        <v>138</v>
      </c>
      <c r="C13" s="268" t="s">
        <v>139</v>
      </c>
      <c r="D13" s="276" t="s">
        <v>140</v>
      </c>
      <c r="E13" s="278" t="s">
        <v>141</v>
      </c>
      <c r="F13" s="280" t="s">
        <v>142</v>
      </c>
      <c r="G13" s="270" t="s">
        <v>140</v>
      </c>
      <c r="H13" s="272" t="s">
        <v>141</v>
      </c>
      <c r="I13" s="274" t="s">
        <v>143</v>
      </c>
      <c r="J13" s="275"/>
      <c r="K13" s="275"/>
      <c r="L13" s="275" t="s">
        <v>144</v>
      </c>
      <c r="M13" s="275"/>
      <c r="N13" s="275"/>
      <c r="O13" s="275" t="s">
        <v>145</v>
      </c>
      <c r="P13" s="275"/>
      <c r="Q13" s="315"/>
    </row>
    <row r="14" spans="1:17" s="30" customFormat="1" ht="33.75" customHeight="1" thickBot="1">
      <c r="A14" s="304"/>
      <c r="B14" s="313"/>
      <c r="C14" s="269"/>
      <c r="D14" s="277"/>
      <c r="E14" s="279"/>
      <c r="F14" s="281"/>
      <c r="G14" s="271"/>
      <c r="H14" s="273"/>
      <c r="I14" s="166" t="s">
        <v>146</v>
      </c>
      <c r="J14" s="144" t="s">
        <v>147</v>
      </c>
      <c r="K14" s="144" t="s">
        <v>148</v>
      </c>
      <c r="L14" s="144" t="s">
        <v>146</v>
      </c>
      <c r="M14" s="144" t="s">
        <v>147</v>
      </c>
      <c r="N14" s="144" t="s">
        <v>148</v>
      </c>
      <c r="O14" s="144" t="s">
        <v>146</v>
      </c>
      <c r="P14" s="144" t="s">
        <v>147</v>
      </c>
      <c r="Q14" s="145" t="s">
        <v>148</v>
      </c>
    </row>
    <row r="15" spans="1:17" ht="54.75" customHeight="1" thickBot="1">
      <c r="A15" s="290" t="s">
        <v>7</v>
      </c>
      <c r="B15" s="288" t="s">
        <v>149</v>
      </c>
      <c r="C15" s="296" t="s">
        <v>157</v>
      </c>
      <c r="D15" s="285">
        <v>13</v>
      </c>
      <c r="E15" s="287">
        <v>5</v>
      </c>
      <c r="F15" s="170" t="s">
        <v>14</v>
      </c>
      <c r="G15" s="171">
        <v>8</v>
      </c>
      <c r="H15" s="172">
        <v>3</v>
      </c>
      <c r="I15" s="167">
        <f>INDEX('PV1'!J19:J42,A6)</f>
        <v>10.5</v>
      </c>
      <c r="J15" s="124">
        <f>INDEX('PV1'!K19:K42,A6)</f>
        <v>8</v>
      </c>
      <c r="K15" s="123" t="str">
        <f>INDEX('PV1'!N19:N42,A6)</f>
        <v>N</v>
      </c>
      <c r="L15" s="282">
        <f>INDEX('PV1'!AJ19:AJ42,A6)</f>
        <v>10.3</v>
      </c>
      <c r="M15" s="292">
        <f>INDEX('PV1'!AK19:AK42,A6)</f>
        <v>13</v>
      </c>
      <c r="N15" s="282" t="str">
        <f>INDEX('PV1'!AM19:AM42,A6)</f>
        <v>N</v>
      </c>
      <c r="O15" s="282">
        <f>INDEX('PV1'!AV19:AV42,A6)</f>
        <v>10.65</v>
      </c>
      <c r="P15" s="292">
        <f>INDEX('PV1'!AY19:AY42,A6)</f>
        <v>30</v>
      </c>
      <c r="Q15" s="294" t="str">
        <f>INDEX('PV1'!AZ19:AZ42,A6)</f>
        <v>N</v>
      </c>
    </row>
    <row r="16" spans="1:17" ht="46.5" customHeight="1" thickBot="1">
      <c r="A16" s="291"/>
      <c r="B16" s="289"/>
      <c r="C16" s="297"/>
      <c r="D16" s="298"/>
      <c r="E16" s="299"/>
      <c r="F16" s="170" t="s">
        <v>15</v>
      </c>
      <c r="G16" s="171">
        <v>5</v>
      </c>
      <c r="H16" s="172">
        <v>2</v>
      </c>
      <c r="I16" s="168">
        <f>INDEX('PV1'!Q19:Q42,A6)</f>
        <v>10</v>
      </c>
      <c r="J16" s="72">
        <f>INDEX('PV1'!R19:R42,A6)</f>
        <v>5</v>
      </c>
      <c r="K16" s="64" t="str">
        <f>INDEX('PV1'!U19:U42,A6)</f>
        <v>N</v>
      </c>
      <c r="L16" s="283"/>
      <c r="M16" s="293"/>
      <c r="N16" s="283"/>
      <c r="O16" s="282"/>
      <c r="P16" s="292"/>
      <c r="Q16" s="294"/>
    </row>
    <row r="17" spans="1:17" ht="68.25" customHeight="1" thickBot="1">
      <c r="A17" s="291"/>
      <c r="B17" s="70" t="s">
        <v>150</v>
      </c>
      <c r="C17" s="65" t="s">
        <v>158</v>
      </c>
      <c r="D17" s="71">
        <v>9</v>
      </c>
      <c r="E17" s="143">
        <v>3</v>
      </c>
      <c r="F17" s="170" t="s">
        <v>16</v>
      </c>
      <c r="G17" s="171">
        <v>9</v>
      </c>
      <c r="H17" s="172">
        <v>3</v>
      </c>
      <c r="I17" s="168">
        <f>INDEX('PV1'!X19:X42,A6)</f>
        <v>10</v>
      </c>
      <c r="J17" s="72">
        <f>INDEX('PV1'!Y19:Y42,A6)</f>
        <v>9</v>
      </c>
      <c r="K17" s="64" t="str">
        <f>INDEX('PV1'!AB19:AB42,A6)</f>
        <v>N</v>
      </c>
      <c r="L17" s="64">
        <f>INDEX('PV1'!AN19:AN42,A6)</f>
        <v>10</v>
      </c>
      <c r="M17" s="72">
        <f>INDEX('PV1'!AO19:AO42,A6)</f>
        <v>9</v>
      </c>
      <c r="N17" s="64" t="str">
        <f>INDEX('PV1'!AQ19:AQ42,A6)</f>
        <v>N</v>
      </c>
      <c r="O17" s="282"/>
      <c r="P17" s="292"/>
      <c r="Q17" s="294"/>
    </row>
    <row r="18" spans="1:17" ht="60.75" customHeight="1" thickBot="1">
      <c r="A18" s="291"/>
      <c r="B18" s="62" t="s">
        <v>151</v>
      </c>
      <c r="C18" s="65" t="s">
        <v>159</v>
      </c>
      <c r="D18" s="71">
        <v>8</v>
      </c>
      <c r="E18" s="143">
        <v>2</v>
      </c>
      <c r="F18" s="170" t="s">
        <v>21</v>
      </c>
      <c r="G18" s="171">
        <v>8</v>
      </c>
      <c r="H18" s="172">
        <v>2</v>
      </c>
      <c r="I18" s="168">
        <f>INDEX('PV1'!AE19:AE42,A6)</f>
        <v>12.5</v>
      </c>
      <c r="J18" s="72">
        <f>INDEX('PV1'!AF19:AF42,A6)</f>
        <v>8</v>
      </c>
      <c r="K18" s="64" t="str">
        <f>INDEX('PV1'!AI19:AI42,A6)</f>
        <v>N</v>
      </c>
      <c r="L18" s="64">
        <f>INDEX('PV1'!AR19:AR42,A6)</f>
        <v>12.5</v>
      </c>
      <c r="M18" s="72">
        <f>INDEX('PV1'!AS19:AS42,A6)</f>
        <v>8</v>
      </c>
      <c r="N18" s="64" t="str">
        <f>INDEX('PV1'!AU19:AU42,A6)</f>
        <v>N</v>
      </c>
      <c r="O18" s="283"/>
      <c r="P18" s="293"/>
      <c r="Q18" s="295"/>
    </row>
    <row r="19" spans="1:17" ht="66.75" customHeight="1" thickBot="1">
      <c r="A19" s="291" t="s">
        <v>201</v>
      </c>
      <c r="B19" s="62" t="s">
        <v>152</v>
      </c>
      <c r="C19" s="65" t="s">
        <v>160</v>
      </c>
      <c r="D19" s="125">
        <v>9</v>
      </c>
      <c r="E19" s="63">
        <v>3</v>
      </c>
      <c r="F19" s="170" t="s">
        <v>17</v>
      </c>
      <c r="G19" s="171">
        <v>9</v>
      </c>
      <c r="H19" s="172">
        <v>3</v>
      </c>
      <c r="I19" s="168">
        <f>INDEX('PV1'!BI19:BI42,A6)</f>
        <v>0</v>
      </c>
      <c r="J19" s="72">
        <f>INDEX('PV1'!BJ19:BJ42,A6)</f>
        <v>0</v>
      </c>
      <c r="K19" s="64" t="str">
        <f>INDEX('PV1'!BM19:BM42,A6)</f>
        <v>N</v>
      </c>
      <c r="L19" s="64">
        <f>INDEX('PV1'!CI19:CI42,A6)</f>
        <v>0</v>
      </c>
      <c r="M19" s="72">
        <f>INDEX('PV1'!CJ19:CJ42,A6)</f>
        <v>0</v>
      </c>
      <c r="N19" s="64" t="str">
        <f>INDEX('PV1'!CL19:CL42,A6)</f>
        <v>N</v>
      </c>
      <c r="O19" s="317">
        <f>INDEX('PV1'!CU19:CU42,A6)</f>
        <v>0</v>
      </c>
      <c r="P19" s="319">
        <f>INDEX('PV1'!CX19:CX42,A6)</f>
        <v>0</v>
      </c>
      <c r="Q19" s="322" t="str">
        <f>INDEX('PV1'!CY19:CY42,A6)</f>
        <v>N</v>
      </c>
    </row>
    <row r="20" spans="1:17" ht="55.5" customHeight="1" thickBot="1">
      <c r="A20" s="291"/>
      <c r="B20" s="324" t="s">
        <v>153</v>
      </c>
      <c r="C20" s="325" t="s">
        <v>161</v>
      </c>
      <c r="D20" s="284">
        <v>12</v>
      </c>
      <c r="E20" s="286">
        <v>4</v>
      </c>
      <c r="F20" s="170" t="s">
        <v>18</v>
      </c>
      <c r="G20" s="171">
        <v>6</v>
      </c>
      <c r="H20" s="172">
        <v>2</v>
      </c>
      <c r="I20" s="168">
        <f>INDEX('PV1'!BP19:BP42,A6)</f>
        <v>0</v>
      </c>
      <c r="J20" s="72">
        <f>INDEX('PV1'!BQ19:BQ42,A6)</f>
        <v>0</v>
      </c>
      <c r="K20" s="64" t="str">
        <f>INDEX('PV1'!BT19:BT42,A6)</f>
        <v>N</v>
      </c>
      <c r="L20" s="317">
        <f>INDEX('PV1'!CM19:CM42,A6)</f>
        <v>0</v>
      </c>
      <c r="M20" s="326">
        <f>INDEX('PV1'!CN19:CN42,A6)</f>
        <v>0</v>
      </c>
      <c r="N20" s="317" t="str">
        <f>INDEX('PV1'!CP19:CP42,A6)</f>
        <v>N</v>
      </c>
      <c r="O20" s="282"/>
      <c r="P20" s="320"/>
      <c r="Q20" s="294"/>
    </row>
    <row r="21" spans="1:17" ht="51.75" customHeight="1" thickBot="1">
      <c r="A21" s="291"/>
      <c r="B21" s="289"/>
      <c r="C21" s="297"/>
      <c r="D21" s="285"/>
      <c r="E21" s="287"/>
      <c r="F21" s="173" t="s">
        <v>19</v>
      </c>
      <c r="G21" s="171">
        <v>6</v>
      </c>
      <c r="H21" s="172">
        <v>2</v>
      </c>
      <c r="I21" s="168">
        <f>INDEX('PV1'!BW19:BW42,A6)</f>
        <v>0</v>
      </c>
      <c r="J21" s="72">
        <f>INDEX('PV1'!BX19:BX42,A6)</f>
        <v>0</v>
      </c>
      <c r="K21" s="64" t="str">
        <f>INDEX('PV1'!CA19:CA42,A6)</f>
        <v>N</v>
      </c>
      <c r="L21" s="283"/>
      <c r="M21" s="293"/>
      <c r="N21" s="283"/>
      <c r="O21" s="282"/>
      <c r="P21" s="320"/>
      <c r="Q21" s="294"/>
    </row>
    <row r="22" spans="1:17" ht="61.5" customHeight="1" thickBot="1">
      <c r="A22" s="316"/>
      <c r="B22" s="136" t="s">
        <v>154</v>
      </c>
      <c r="C22" s="137" t="s">
        <v>162</v>
      </c>
      <c r="D22" s="138">
        <v>9</v>
      </c>
      <c r="E22" s="139">
        <v>3</v>
      </c>
      <c r="F22" s="170" t="s">
        <v>20</v>
      </c>
      <c r="G22" s="171">
        <v>9</v>
      </c>
      <c r="H22" s="172">
        <v>3</v>
      </c>
      <c r="I22" s="169">
        <f>INDEX('PV1'!CD19:CD42,A6)</f>
        <v>0</v>
      </c>
      <c r="J22" s="141">
        <f>INDEX('PV1'!CE19:CE42,A6)</f>
        <v>0</v>
      </c>
      <c r="K22" s="140" t="str">
        <f>INDEX('PV1'!CH19:CH42,A6)</f>
        <v>N</v>
      </c>
      <c r="L22" s="140">
        <f>INDEX('PV1'!CQ19:CQ42,A6)</f>
        <v>0</v>
      </c>
      <c r="M22" s="141">
        <f>INDEX('PV1'!CR19:CR42,A6)</f>
        <v>0</v>
      </c>
      <c r="N22" s="140" t="str">
        <f>INDEX('PV1'!CT19:CT42,A6)</f>
        <v>N</v>
      </c>
      <c r="O22" s="318"/>
      <c r="P22" s="321"/>
      <c r="Q22" s="323"/>
    </row>
    <row r="23" spans="1:17" ht="20.25">
      <c r="A23" s="147" t="s">
        <v>221</v>
      </c>
      <c r="B23" s="159"/>
      <c r="C23" s="147"/>
      <c r="D23" s="159"/>
      <c r="E23" s="160">
        <f>P15+P19</f>
        <v>30</v>
      </c>
      <c r="F23" s="161"/>
      <c r="G23" s="146"/>
      <c r="H23" s="146"/>
      <c r="I23" s="146"/>
      <c r="J23" s="146"/>
      <c r="K23" s="159"/>
      <c r="L23" s="162"/>
      <c r="M23" s="163"/>
      <c r="N23" s="146" t="s">
        <v>209</v>
      </c>
      <c r="O23" s="148"/>
      <c r="P23" s="267">
        <f ca="1">TODAY()</f>
        <v>41710</v>
      </c>
      <c r="Q23" s="267"/>
    </row>
    <row r="24" spans="1:17" ht="20.25">
      <c r="A24" s="147" t="s">
        <v>155</v>
      </c>
      <c r="B24" s="147"/>
      <c r="C24" s="66" t="str">
        <f>IF(E23=60,"admis(e)",IF(E23&gt;=45,"Admissible","Ajourné(e)"))</f>
        <v>Ajourné(e)</v>
      </c>
      <c r="D24" s="147"/>
      <c r="E24" s="146"/>
      <c r="F24" s="161"/>
      <c r="G24" s="147"/>
      <c r="H24" s="147"/>
      <c r="I24" s="147"/>
      <c r="J24" s="147"/>
      <c r="K24" s="159"/>
      <c r="L24" s="146"/>
      <c r="M24" s="163"/>
      <c r="N24" s="147" t="s">
        <v>156</v>
      </c>
      <c r="O24" s="146"/>
      <c r="P24" s="146"/>
      <c r="Q24" s="164"/>
    </row>
    <row r="25" spans="1:17" ht="18.75">
      <c r="A25" s="5"/>
      <c r="B25" s="57"/>
      <c r="C25" s="5"/>
      <c r="D25" s="58"/>
      <c r="E25" s="58"/>
      <c r="F25" s="57"/>
      <c r="G25" s="57"/>
      <c r="H25" s="57"/>
      <c r="I25" s="57"/>
      <c r="J25" s="57"/>
      <c r="K25" s="57"/>
      <c r="L25" s="5"/>
      <c r="M25" s="57"/>
      <c r="N25" s="5"/>
      <c r="O25" s="57"/>
      <c r="P25" s="57"/>
      <c r="Q25" s="57"/>
    </row>
    <row r="26" spans="1:17" ht="18">
      <c r="A26" s="60"/>
      <c r="B26" s="60"/>
      <c r="C26" s="5"/>
      <c r="D26" s="59"/>
      <c r="E26" s="5"/>
      <c r="F26" s="60"/>
      <c r="G26" s="60"/>
      <c r="H26" s="60"/>
      <c r="I26" s="60"/>
      <c r="J26" s="60"/>
      <c r="K26" s="60"/>
      <c r="L26" s="5"/>
      <c r="M26" s="60"/>
      <c r="N26" s="60"/>
      <c r="O26" s="60"/>
      <c r="P26" s="60"/>
      <c r="Q26" s="60"/>
    </row>
    <row r="27" spans="1:17" ht="15">
      <c r="A27" s="5"/>
      <c r="B27" s="7"/>
      <c r="C27" s="7"/>
      <c r="D27" s="7"/>
      <c r="E27" s="7"/>
      <c r="F27" s="60"/>
      <c r="G27" s="60"/>
      <c r="H27" s="60"/>
      <c r="I27" s="60"/>
      <c r="J27" s="60"/>
      <c r="K27" s="60"/>
      <c r="L27" s="60"/>
      <c r="M27" s="7"/>
      <c r="N27" s="7"/>
      <c r="O27" s="7"/>
      <c r="P27" s="61"/>
      <c r="Q27" s="7"/>
    </row>
    <row r="28" spans="1:17" ht="15">
      <c r="A28" s="7"/>
      <c r="B28" s="7"/>
      <c r="C28" s="5"/>
      <c r="D28" s="7"/>
      <c r="E28" s="7"/>
      <c r="F28" s="7"/>
      <c r="G28" s="7"/>
      <c r="H28" s="7"/>
      <c r="I28" s="7"/>
      <c r="J28" s="7"/>
      <c r="K28" s="7"/>
      <c r="L28" s="7"/>
      <c r="M28" s="7"/>
      <c r="N28" s="60"/>
      <c r="O28" s="60"/>
      <c r="P28" s="60"/>
      <c r="Q28" s="7"/>
    </row>
    <row r="29" spans="1:17" ht="15">
      <c r="A29" s="5"/>
      <c r="B29" s="5"/>
      <c r="C29" s="5"/>
      <c r="D29" s="73"/>
      <c r="E29" s="73"/>
      <c r="F29" s="73"/>
      <c r="G29" s="74"/>
      <c r="H29" s="74"/>
      <c r="I29" s="74"/>
      <c r="J29" s="74"/>
      <c r="K29" s="75"/>
      <c r="L29" s="5"/>
      <c r="M29" s="5"/>
      <c r="N29" s="5"/>
      <c r="O29" s="5"/>
      <c r="P29" s="5"/>
      <c r="Q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.75">
      <c r="A38" s="13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</sheetData>
  <mergeCells count="39">
    <mergeCell ref="A19:A22"/>
    <mergeCell ref="O19:O22"/>
    <mergeCell ref="P19:P22"/>
    <mergeCell ref="Q19:Q22"/>
    <mergeCell ref="B20:B21"/>
    <mergeCell ref="C20:C21"/>
    <mergeCell ref="N20:N21"/>
    <mergeCell ref="L20:L21"/>
    <mergeCell ref="M20:M21"/>
    <mergeCell ref="G6:L6"/>
    <mergeCell ref="A12:A14"/>
    <mergeCell ref="B12:E12"/>
    <mergeCell ref="F12:H12"/>
    <mergeCell ref="I12:Q12"/>
    <mergeCell ref="B13:B14"/>
    <mergeCell ref="F9:H9"/>
    <mergeCell ref="O13:Q13"/>
    <mergeCell ref="B15:B16"/>
    <mergeCell ref="A15:A18"/>
    <mergeCell ref="O15:O18"/>
    <mergeCell ref="M15:M16"/>
    <mergeCell ref="Q15:Q18"/>
    <mergeCell ref="N15:N16"/>
    <mergeCell ref="P15:P18"/>
    <mergeCell ref="C15:C16"/>
    <mergeCell ref="D15:D16"/>
    <mergeCell ref="E15:E16"/>
    <mergeCell ref="P23:Q23"/>
    <mergeCell ref="C13:C14"/>
    <mergeCell ref="G13:G14"/>
    <mergeCell ref="H13:H14"/>
    <mergeCell ref="I13:K13"/>
    <mergeCell ref="L13:N13"/>
    <mergeCell ref="D13:D14"/>
    <mergeCell ref="E13:E14"/>
    <mergeCell ref="F13:F14"/>
    <mergeCell ref="L15:L16"/>
    <mergeCell ref="D20:D21"/>
    <mergeCell ref="E20:E21"/>
  </mergeCells>
  <pageMargins left="0.31496062992125984" right="0.35433070866141736" top="0.35433070866141736" bottom="0.27559055118110237" header="0.31496062992125984" footer="0.31496062992125984"/>
  <pageSetup paperSize="9" scale="57" orientation="landscape" horizontalDpi="0" verticalDpi="0" r:id="rId1"/>
  <colBreaks count="2" manualBreakCount="2">
    <brk id="17" max="1048575" man="1"/>
    <brk id="1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W39"/>
  <sheetViews>
    <sheetView workbookViewId="0">
      <selection activeCell="AQ20" sqref="AQ20"/>
    </sheetView>
  </sheetViews>
  <sheetFormatPr baseColWidth="10" defaultRowHeight="12.75"/>
  <cols>
    <col min="1" max="1" width="5.42578125" customWidth="1"/>
    <col min="2" max="4" width="0" hidden="1" customWidth="1"/>
    <col min="5" max="5" width="19.5703125" customWidth="1"/>
    <col min="6" max="6" width="21.85546875" customWidth="1"/>
    <col min="7" max="7" width="15.140625" customWidth="1"/>
    <col min="9" max="9" width="0" hidden="1" customWidth="1"/>
    <col min="11" max="11" width="0" hidden="1" customWidth="1"/>
    <col min="12" max="12" width="18.42578125" customWidth="1"/>
    <col min="13" max="13" width="0" hidden="1" customWidth="1"/>
    <col min="14" max="14" width="19.42578125" customWidth="1"/>
    <col min="15" max="15" width="0" hidden="1" customWidth="1"/>
    <col min="22" max="22" width="27.42578125" customWidth="1"/>
    <col min="25" max="25" width="19.140625" customWidth="1"/>
    <col min="28" max="28" width="18" customWidth="1"/>
    <col min="29" max="29" width="0" hidden="1" customWidth="1"/>
    <col min="30" max="30" width="18.42578125" customWidth="1"/>
    <col min="31" max="31" width="0" hidden="1" customWidth="1"/>
    <col min="33" max="33" width="0" hidden="1" customWidth="1"/>
    <col min="35" max="35" width="0" hidden="1" customWidth="1"/>
    <col min="42" max="42" width="25.140625" customWidth="1"/>
  </cols>
  <sheetData>
    <row r="1" spans="1:49">
      <c r="A1" s="1"/>
      <c r="B1" s="2"/>
      <c r="C1" s="2"/>
      <c r="D1" s="2"/>
      <c r="E1" s="2"/>
      <c r="F1" s="2"/>
      <c r="G1" s="2"/>
      <c r="H1" s="13"/>
      <c r="I1" s="15"/>
      <c r="J1" s="13"/>
      <c r="K1" s="13"/>
      <c r="L1" s="2"/>
      <c r="M1" s="2"/>
      <c r="N1" s="12"/>
      <c r="O1" s="2"/>
      <c r="P1" s="2"/>
      <c r="Q1" s="2"/>
      <c r="R1" s="2"/>
      <c r="S1" s="2"/>
      <c r="T1" s="2"/>
      <c r="U1" s="2"/>
      <c r="V1" s="3"/>
    </row>
    <row r="2" spans="1:49">
      <c r="A2" s="4"/>
      <c r="B2" s="5"/>
      <c r="C2" s="5"/>
      <c r="D2" s="5"/>
      <c r="E2" s="5"/>
      <c r="F2" s="5"/>
      <c r="G2" s="5"/>
      <c r="H2" s="14"/>
      <c r="I2" s="16"/>
      <c r="J2" s="14"/>
      <c r="K2" s="14"/>
      <c r="L2" s="5"/>
      <c r="M2" s="5"/>
      <c r="N2" s="11"/>
      <c r="O2" s="5"/>
      <c r="P2" s="5"/>
      <c r="Q2" s="5"/>
      <c r="R2" s="5"/>
      <c r="S2" s="5"/>
      <c r="T2" s="5"/>
      <c r="U2" s="5"/>
      <c r="V2" s="6"/>
    </row>
    <row r="3" spans="1:49">
      <c r="A3" s="4"/>
      <c r="B3" s="5"/>
      <c r="C3" s="5"/>
      <c r="D3" s="5"/>
      <c r="E3" s="5"/>
      <c r="F3" s="5"/>
      <c r="G3" s="5"/>
      <c r="H3" s="14"/>
      <c r="I3" s="16"/>
      <c r="J3" s="14"/>
      <c r="K3" s="14"/>
      <c r="L3" s="5"/>
      <c r="M3" s="5"/>
      <c r="N3" s="11"/>
      <c r="O3" s="5"/>
      <c r="P3" s="5"/>
      <c r="Q3" s="5"/>
      <c r="R3" s="5"/>
      <c r="S3" s="5"/>
      <c r="T3" s="5"/>
      <c r="U3" s="5"/>
      <c r="V3" s="6"/>
    </row>
    <row r="4" spans="1:49">
      <c r="A4" s="4"/>
      <c r="B4" s="5"/>
      <c r="C4" s="5"/>
      <c r="D4" s="5"/>
      <c r="E4" s="5"/>
      <c r="F4" s="5"/>
      <c r="G4" s="5"/>
      <c r="H4" s="14"/>
      <c r="I4" s="16"/>
      <c r="J4" s="14"/>
      <c r="K4" s="14"/>
      <c r="L4" s="5"/>
      <c r="M4" s="5"/>
      <c r="N4" s="11"/>
      <c r="O4" s="5"/>
      <c r="P4" s="5"/>
      <c r="Q4" s="5"/>
      <c r="R4" s="5"/>
      <c r="S4" s="5"/>
      <c r="T4" s="5"/>
      <c r="U4" s="5"/>
      <c r="V4" s="6"/>
    </row>
    <row r="5" spans="1:49">
      <c r="A5" s="4"/>
      <c r="B5" s="5"/>
      <c r="C5" s="5"/>
      <c r="D5" s="5"/>
      <c r="E5" s="5"/>
      <c r="F5" s="5"/>
      <c r="G5" s="5"/>
      <c r="H5" s="14"/>
      <c r="I5" s="16"/>
      <c r="J5" s="14"/>
      <c r="K5" s="14"/>
      <c r="L5" s="5"/>
      <c r="M5" s="5"/>
      <c r="N5" s="11"/>
      <c r="O5" s="5"/>
      <c r="P5" s="5"/>
      <c r="Q5" s="5"/>
      <c r="R5" s="5"/>
      <c r="S5" s="5"/>
      <c r="T5" s="5"/>
      <c r="U5" s="5"/>
      <c r="V5" s="6"/>
    </row>
    <row r="6" spans="1:49">
      <c r="A6" s="4"/>
      <c r="B6" s="5"/>
      <c r="C6" s="5"/>
      <c r="D6" s="5"/>
      <c r="E6" s="5"/>
      <c r="F6" s="5"/>
      <c r="G6" s="5"/>
      <c r="H6" s="14"/>
      <c r="I6" s="16"/>
      <c r="J6" s="14"/>
      <c r="K6" s="14"/>
      <c r="L6" s="5"/>
      <c r="M6" s="5"/>
      <c r="N6" s="11"/>
      <c r="O6" s="5"/>
      <c r="P6" s="5"/>
      <c r="Q6" s="5"/>
      <c r="R6" s="5"/>
      <c r="S6" s="5"/>
      <c r="T6" s="5"/>
      <c r="U6" s="5"/>
      <c r="V6" s="6"/>
    </row>
    <row r="7" spans="1:49">
      <c r="A7" s="4"/>
      <c r="B7" s="5"/>
      <c r="C7" s="5"/>
      <c r="D7" s="5"/>
      <c r="E7" s="5"/>
      <c r="F7" s="5"/>
      <c r="G7" s="5"/>
      <c r="H7" s="14"/>
      <c r="I7" s="16"/>
      <c r="J7" s="14"/>
      <c r="K7" s="14"/>
      <c r="L7" s="5"/>
      <c r="M7" s="5"/>
      <c r="N7" s="11"/>
      <c r="O7" s="5"/>
      <c r="P7" s="5"/>
      <c r="Q7" s="5"/>
      <c r="R7" s="5"/>
      <c r="S7" s="5"/>
      <c r="T7" s="5"/>
      <c r="U7" s="5"/>
      <c r="V7" s="6"/>
    </row>
    <row r="8" spans="1:49">
      <c r="A8" s="4"/>
      <c r="B8" s="5"/>
      <c r="C8" s="5"/>
      <c r="D8" s="5"/>
      <c r="E8" s="5"/>
      <c r="F8" s="5"/>
      <c r="G8" s="5"/>
      <c r="H8" s="14"/>
      <c r="I8" s="16"/>
      <c r="J8" s="14"/>
      <c r="K8" s="14"/>
      <c r="L8" s="5"/>
      <c r="M8" s="5"/>
      <c r="N8" s="11"/>
      <c r="O8" s="5"/>
      <c r="P8" s="5"/>
      <c r="Q8" s="5"/>
      <c r="R8" s="5"/>
      <c r="S8" s="5"/>
      <c r="T8" s="5"/>
      <c r="U8" s="5"/>
      <c r="V8" s="6"/>
    </row>
    <row r="9" spans="1:49">
      <c r="A9" s="4"/>
      <c r="B9" s="5"/>
      <c r="C9" s="5"/>
      <c r="D9" s="5"/>
      <c r="E9" s="5"/>
      <c r="F9" s="5"/>
      <c r="G9" s="5"/>
      <c r="H9" s="14"/>
      <c r="I9" s="16"/>
      <c r="J9" s="14"/>
      <c r="K9" s="14"/>
      <c r="L9" s="5"/>
      <c r="M9" s="5"/>
      <c r="N9" s="11"/>
      <c r="O9" s="5"/>
      <c r="P9" s="5"/>
      <c r="Q9" s="5"/>
      <c r="R9" s="5"/>
      <c r="S9" s="5"/>
      <c r="T9" s="5"/>
      <c r="U9" s="5"/>
      <c r="V9" s="6"/>
    </row>
    <row r="10" spans="1:49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</row>
    <row r="11" spans="1:49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</row>
    <row r="12" spans="1:49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</row>
    <row r="13" spans="1:49">
      <c r="A13" s="21">
        <v>1</v>
      </c>
      <c r="B13" s="17" t="s">
        <v>90</v>
      </c>
      <c r="C13" s="17" t="s">
        <v>91</v>
      </c>
      <c r="D13" s="17" t="s">
        <v>95</v>
      </c>
      <c r="E13" s="17" t="s">
        <v>35</v>
      </c>
      <c r="F13" s="17" t="s">
        <v>36</v>
      </c>
      <c r="G13" s="17" t="s">
        <v>37</v>
      </c>
      <c r="H13" s="18">
        <v>11.12</v>
      </c>
      <c r="I13" s="19"/>
      <c r="J13" s="18">
        <v>9.16</v>
      </c>
      <c r="K13" s="18"/>
      <c r="L13" s="18">
        <v>10</v>
      </c>
      <c r="M13" s="18"/>
      <c r="N13" s="18">
        <v>6.33</v>
      </c>
      <c r="O13" s="18"/>
      <c r="P13" s="18">
        <v>10.336</v>
      </c>
      <c r="Q13" s="18">
        <v>10</v>
      </c>
      <c r="R13" s="18">
        <v>6.33</v>
      </c>
      <c r="S13" s="18">
        <v>9.4340000000000011</v>
      </c>
      <c r="T13" s="19"/>
      <c r="U13" s="19"/>
      <c r="V13" s="22" t="s">
        <v>130</v>
      </c>
      <c r="W13" s="20"/>
      <c r="X13" s="17">
        <v>1</v>
      </c>
      <c r="Y13" s="17" t="s">
        <v>35</v>
      </c>
      <c r="Z13" s="17" t="s">
        <v>36</v>
      </c>
      <c r="AA13" s="17" t="s">
        <v>37</v>
      </c>
      <c r="AB13" s="18"/>
      <c r="AC13" s="18"/>
      <c r="AD13" s="18"/>
      <c r="AE13" s="18"/>
      <c r="AF13" s="18"/>
      <c r="AG13" s="18"/>
      <c r="AH13" s="18"/>
      <c r="AI13" s="18"/>
      <c r="AJ13" s="18">
        <v>0</v>
      </c>
      <c r="AK13" s="18">
        <v>0</v>
      </c>
      <c r="AL13" s="18">
        <v>0</v>
      </c>
      <c r="AM13" s="18">
        <v>0</v>
      </c>
      <c r="AN13" s="17"/>
      <c r="AO13" s="17"/>
      <c r="AP13" s="18" t="s">
        <v>130</v>
      </c>
      <c r="AQ13" s="18"/>
      <c r="AR13" s="18"/>
      <c r="AS13" s="18"/>
      <c r="AT13" s="18"/>
      <c r="AU13" s="18"/>
      <c r="AV13" s="17"/>
      <c r="AW13" s="17"/>
    </row>
    <row r="14" spans="1:49">
      <c r="A14" s="4"/>
      <c r="B14" s="5"/>
      <c r="C14" s="5"/>
      <c r="D14" s="5"/>
      <c r="E14" s="5"/>
      <c r="F14" s="5"/>
      <c r="G14" s="5"/>
      <c r="H14" s="23"/>
      <c r="I14" s="9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9"/>
      <c r="U14" s="9"/>
      <c r="V14" s="24"/>
    </row>
    <row r="15" spans="1:49">
      <c r="A15" s="4"/>
      <c r="B15" s="5"/>
      <c r="C15" s="5"/>
      <c r="D15" s="5"/>
      <c r="E15" s="5"/>
      <c r="F15" s="5"/>
      <c r="G15" s="5"/>
      <c r="H15" s="5"/>
      <c r="I15" s="9"/>
      <c r="J15" s="5"/>
      <c r="K15" s="5"/>
      <c r="L15" s="5"/>
      <c r="M15" s="5"/>
      <c r="N15" s="5"/>
      <c r="O15" s="5"/>
      <c r="P15" s="5"/>
      <c r="Q15" s="5"/>
      <c r="R15" s="5"/>
      <c r="S15" s="5"/>
      <c r="T15" s="9"/>
      <c r="U15" s="9"/>
      <c r="V15" s="6"/>
    </row>
    <row r="16" spans="1:49">
      <c r="A16" s="36"/>
      <c r="B16" s="8"/>
      <c r="C16" s="8"/>
      <c r="D16" s="8"/>
      <c r="E16" s="8"/>
      <c r="F16" s="8"/>
      <c r="G16" s="8"/>
      <c r="H16" s="327" t="s">
        <v>7</v>
      </c>
      <c r="I16" s="328"/>
      <c r="J16" s="328"/>
      <c r="K16" s="328"/>
      <c r="L16" s="328"/>
      <c r="M16" s="328"/>
      <c r="N16" s="329"/>
      <c r="O16" s="8"/>
      <c r="P16" s="8"/>
      <c r="Q16" s="8"/>
      <c r="R16" s="8"/>
      <c r="S16" s="8"/>
      <c r="T16" s="37"/>
      <c r="U16" s="37"/>
      <c r="V16" s="38"/>
      <c r="W16" s="10"/>
      <c r="X16" s="10"/>
      <c r="Y16" s="10"/>
      <c r="Z16" s="10"/>
      <c r="AA16" s="10"/>
      <c r="AB16" s="330" t="s">
        <v>12</v>
      </c>
      <c r="AC16" s="331"/>
      <c r="AD16" s="330"/>
      <c r="AE16" s="331"/>
      <c r="AF16" s="330"/>
      <c r="AG16" s="331"/>
      <c r="AH16" s="33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>
      <c r="A17" s="36"/>
      <c r="B17" s="8"/>
      <c r="C17" s="8"/>
      <c r="D17" s="8"/>
      <c r="E17" s="8"/>
      <c r="F17" s="8"/>
      <c r="G17" s="8"/>
      <c r="H17" s="327" t="s">
        <v>8</v>
      </c>
      <c r="I17" s="328"/>
      <c r="J17" s="329"/>
      <c r="K17" s="39"/>
      <c r="L17" s="39" t="s">
        <v>0</v>
      </c>
      <c r="M17" s="39"/>
      <c r="N17" s="39" t="s">
        <v>9</v>
      </c>
      <c r="O17" s="8"/>
      <c r="P17" s="8"/>
      <c r="Q17" s="8"/>
      <c r="R17" s="8"/>
      <c r="S17" s="8"/>
      <c r="T17" s="37"/>
      <c r="U17" s="37"/>
      <c r="V17" s="38"/>
      <c r="W17" s="10"/>
      <c r="X17" s="10"/>
      <c r="Y17" s="10"/>
      <c r="Z17" s="10"/>
      <c r="AA17" s="10"/>
      <c r="AB17" s="39" t="s">
        <v>8</v>
      </c>
      <c r="AC17" s="10"/>
      <c r="AD17" s="39" t="s">
        <v>0</v>
      </c>
      <c r="AE17" s="10"/>
      <c r="AF17" s="39"/>
      <c r="AG17" s="10"/>
      <c r="AH17" s="39" t="s">
        <v>9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>
      <c r="A18" s="40" t="s">
        <v>1</v>
      </c>
      <c r="B18" s="39"/>
      <c r="C18" s="39"/>
      <c r="D18" s="39"/>
      <c r="E18" s="39" t="s">
        <v>2</v>
      </c>
      <c r="F18" s="39" t="s">
        <v>3</v>
      </c>
      <c r="G18" s="39" t="s">
        <v>4</v>
      </c>
      <c r="H18" s="39" t="s">
        <v>124</v>
      </c>
      <c r="I18" s="39"/>
      <c r="J18" s="39"/>
      <c r="K18" s="39"/>
      <c r="L18" s="39" t="s">
        <v>125</v>
      </c>
      <c r="M18" s="39"/>
      <c r="N18" s="39" t="s">
        <v>126</v>
      </c>
      <c r="O18" s="39"/>
      <c r="P18" s="39" t="s">
        <v>6</v>
      </c>
      <c r="Q18" s="39" t="s">
        <v>6</v>
      </c>
      <c r="R18" s="39" t="s">
        <v>6</v>
      </c>
      <c r="S18" s="39" t="s">
        <v>5</v>
      </c>
      <c r="T18" s="41" t="s">
        <v>33</v>
      </c>
      <c r="U18" s="41" t="s">
        <v>33</v>
      </c>
      <c r="V18" s="42" t="s">
        <v>32</v>
      </c>
      <c r="W18" s="10"/>
      <c r="X18" s="39" t="s">
        <v>1</v>
      </c>
      <c r="Y18" s="39" t="s">
        <v>2</v>
      </c>
      <c r="Z18" s="39" t="s">
        <v>3</v>
      </c>
      <c r="AA18" s="39" t="s">
        <v>4</v>
      </c>
      <c r="AB18" s="39" t="s">
        <v>125</v>
      </c>
      <c r="AC18" s="39"/>
      <c r="AD18" s="39" t="s">
        <v>127</v>
      </c>
      <c r="AE18" s="39"/>
      <c r="AF18" s="39"/>
      <c r="AG18" s="39"/>
      <c r="AH18" s="39" t="s">
        <v>125</v>
      </c>
      <c r="AI18" s="39"/>
      <c r="AJ18" s="39" t="s">
        <v>6</v>
      </c>
      <c r="AK18" s="39" t="s">
        <v>6</v>
      </c>
      <c r="AL18" s="39" t="s">
        <v>6</v>
      </c>
      <c r="AM18" s="39" t="s">
        <v>5</v>
      </c>
      <c r="AN18" s="41" t="s">
        <v>33</v>
      </c>
      <c r="AO18" s="41" t="s">
        <v>33</v>
      </c>
      <c r="AP18" s="39" t="s">
        <v>32</v>
      </c>
      <c r="AQ18" s="10"/>
      <c r="AR18" s="10" t="s">
        <v>1</v>
      </c>
      <c r="AS18" s="10" t="s">
        <v>2</v>
      </c>
      <c r="AT18" s="10" t="s">
        <v>3</v>
      </c>
      <c r="AU18" s="10" t="s">
        <v>4</v>
      </c>
      <c r="AV18" s="10"/>
      <c r="AW18" s="10"/>
    </row>
    <row r="19" spans="1:49">
      <c r="A19" s="40"/>
      <c r="B19" s="39" t="s">
        <v>28</v>
      </c>
      <c r="C19" s="39" t="s">
        <v>29</v>
      </c>
      <c r="D19" s="39" t="s">
        <v>30</v>
      </c>
      <c r="E19" s="39"/>
      <c r="F19" s="39"/>
      <c r="G19" s="39"/>
      <c r="H19" s="39" t="s">
        <v>10</v>
      </c>
      <c r="I19" s="41"/>
      <c r="J19" s="39" t="s">
        <v>11</v>
      </c>
      <c r="K19" s="39"/>
      <c r="L19" s="39" t="s">
        <v>22</v>
      </c>
      <c r="M19" s="39"/>
      <c r="N19" s="39" t="s">
        <v>23</v>
      </c>
      <c r="O19" s="39"/>
      <c r="P19" s="39" t="s">
        <v>8</v>
      </c>
      <c r="Q19" s="39" t="s">
        <v>0</v>
      </c>
      <c r="R19" s="39" t="s">
        <v>9</v>
      </c>
      <c r="S19" s="39" t="s">
        <v>7</v>
      </c>
      <c r="T19" s="41" t="s">
        <v>34</v>
      </c>
      <c r="U19" s="41" t="s">
        <v>128</v>
      </c>
      <c r="V19" s="42"/>
      <c r="W19" s="10"/>
      <c r="X19" s="39"/>
      <c r="Y19" s="39"/>
      <c r="Z19" s="39"/>
      <c r="AA19" s="39"/>
      <c r="AB19" s="39" t="s">
        <v>24</v>
      </c>
      <c r="AC19" s="39"/>
      <c r="AD19" s="39" t="s">
        <v>25</v>
      </c>
      <c r="AE19" s="39"/>
      <c r="AF19" s="39" t="s">
        <v>26</v>
      </c>
      <c r="AG19" s="39"/>
      <c r="AH19" s="39" t="s">
        <v>27</v>
      </c>
      <c r="AI19" s="39"/>
      <c r="AJ19" s="39" t="s">
        <v>8</v>
      </c>
      <c r="AK19" s="39" t="s">
        <v>0</v>
      </c>
      <c r="AL19" s="39" t="s">
        <v>9</v>
      </c>
      <c r="AM19" s="39" t="s">
        <v>12</v>
      </c>
      <c r="AN19" s="41" t="s">
        <v>34</v>
      </c>
      <c r="AO19" s="41" t="s">
        <v>129</v>
      </c>
      <c r="AP19" s="39"/>
      <c r="AQ19" s="10"/>
      <c r="AR19" s="10"/>
      <c r="AS19" s="10"/>
      <c r="AT19" s="10"/>
      <c r="AU19" s="10"/>
      <c r="AV19" s="10"/>
      <c r="AW19" s="10"/>
    </row>
    <row r="20" spans="1:49" s="50" customFormat="1" ht="18">
      <c r="A20" s="43">
        <v>1</v>
      </c>
      <c r="B20" s="26" t="s">
        <v>90</v>
      </c>
      <c r="C20" s="26" t="s">
        <v>91</v>
      </c>
      <c r="D20" s="26" t="s">
        <v>95</v>
      </c>
      <c r="E20" s="44" t="s">
        <v>35</v>
      </c>
      <c r="F20" s="44" t="s">
        <v>36</v>
      </c>
      <c r="G20" s="44" t="s">
        <v>37</v>
      </c>
      <c r="H20" s="45">
        <v>11.12</v>
      </c>
      <c r="I20" s="28">
        <v>8</v>
      </c>
      <c r="J20" s="45">
        <v>9.16</v>
      </c>
      <c r="K20" s="28">
        <v>0</v>
      </c>
      <c r="L20" s="45">
        <v>10</v>
      </c>
      <c r="M20" s="28">
        <v>9</v>
      </c>
      <c r="N20" s="45">
        <v>12</v>
      </c>
      <c r="O20" s="28">
        <v>0</v>
      </c>
      <c r="P20" s="45">
        <v>10.336</v>
      </c>
      <c r="Q20" s="45">
        <v>10</v>
      </c>
      <c r="R20" s="45">
        <v>6.33</v>
      </c>
      <c r="S20" s="45">
        <v>9.4340000000000011</v>
      </c>
      <c r="T20" s="46">
        <v>17</v>
      </c>
      <c r="U20" s="46">
        <v>17</v>
      </c>
      <c r="V20" s="47" t="s">
        <v>130</v>
      </c>
      <c r="W20" s="48"/>
      <c r="X20" s="44">
        <v>1</v>
      </c>
      <c r="Y20" s="44" t="s">
        <v>35</v>
      </c>
      <c r="Z20" s="44" t="s">
        <v>36</v>
      </c>
      <c r="AA20" s="44" t="s">
        <v>37</v>
      </c>
      <c r="AB20" s="45"/>
      <c r="AC20" s="46">
        <v>0</v>
      </c>
      <c r="AD20" s="45"/>
      <c r="AE20" s="46">
        <v>0</v>
      </c>
      <c r="AF20" s="45"/>
      <c r="AG20" s="46">
        <v>0</v>
      </c>
      <c r="AH20" s="45"/>
      <c r="AI20" s="46">
        <v>0</v>
      </c>
      <c r="AJ20" s="45">
        <v>0</v>
      </c>
      <c r="AK20" s="45">
        <v>0</v>
      </c>
      <c r="AL20" s="45">
        <v>0</v>
      </c>
      <c r="AM20" s="45">
        <v>0</v>
      </c>
      <c r="AN20" s="46">
        <v>0</v>
      </c>
      <c r="AO20" s="46">
        <v>0</v>
      </c>
      <c r="AP20" s="45" t="s">
        <v>130</v>
      </c>
      <c r="AQ20" s="49"/>
      <c r="AR20" s="48">
        <v>1</v>
      </c>
      <c r="AS20" s="48" t="s">
        <v>35</v>
      </c>
      <c r="AT20" s="48" t="s">
        <v>36</v>
      </c>
      <c r="AU20" s="48" t="s">
        <v>37</v>
      </c>
      <c r="AV20" s="48"/>
      <c r="AW20" s="48"/>
    </row>
    <row r="21" spans="1:49" s="50" customFormat="1" ht="18">
      <c r="A21" s="43">
        <v>2</v>
      </c>
      <c r="B21" s="26" t="s">
        <v>92</v>
      </c>
      <c r="C21" s="26" t="s">
        <v>93</v>
      </c>
      <c r="D21" s="26" t="s">
        <v>95</v>
      </c>
      <c r="E21" s="44" t="s">
        <v>38</v>
      </c>
      <c r="F21" s="44" t="s">
        <v>39</v>
      </c>
      <c r="G21" s="44" t="s">
        <v>40</v>
      </c>
      <c r="H21" s="45">
        <v>9.3699999999999992</v>
      </c>
      <c r="I21" s="28">
        <v>0</v>
      </c>
      <c r="J21" s="45">
        <v>7.66</v>
      </c>
      <c r="K21" s="28">
        <v>0</v>
      </c>
      <c r="L21" s="45">
        <v>11.5</v>
      </c>
      <c r="M21" s="28">
        <v>9</v>
      </c>
      <c r="N21" s="45">
        <v>13.5</v>
      </c>
      <c r="O21" s="28">
        <v>0</v>
      </c>
      <c r="P21" s="45">
        <v>8.6859999999999999</v>
      </c>
      <c r="Q21" s="45">
        <v>11.5</v>
      </c>
      <c r="R21" s="45">
        <v>7.66</v>
      </c>
      <c r="S21" s="45">
        <v>9.3249999999999993</v>
      </c>
      <c r="T21" s="46">
        <v>9</v>
      </c>
      <c r="U21" s="46">
        <v>9</v>
      </c>
      <c r="V21" s="47" t="s">
        <v>130</v>
      </c>
      <c r="W21" s="48"/>
      <c r="X21" s="44">
        <v>2</v>
      </c>
      <c r="Y21" s="44" t="s">
        <v>38</v>
      </c>
      <c r="Z21" s="44" t="s">
        <v>39</v>
      </c>
      <c r="AA21" s="44" t="s">
        <v>40</v>
      </c>
      <c r="AB21" s="45"/>
      <c r="AC21" s="46">
        <v>0</v>
      </c>
      <c r="AD21" s="45"/>
      <c r="AE21" s="46">
        <v>0</v>
      </c>
      <c r="AF21" s="45"/>
      <c r="AG21" s="46">
        <v>0</v>
      </c>
      <c r="AH21" s="45"/>
      <c r="AI21" s="46">
        <v>0</v>
      </c>
      <c r="AJ21" s="45">
        <v>0</v>
      </c>
      <c r="AK21" s="45">
        <v>0</v>
      </c>
      <c r="AL21" s="45">
        <v>0</v>
      </c>
      <c r="AM21" s="45">
        <v>0</v>
      </c>
      <c r="AN21" s="46">
        <v>0</v>
      </c>
      <c r="AO21" s="46">
        <v>0</v>
      </c>
      <c r="AP21" s="45" t="s">
        <v>130</v>
      </c>
      <c r="AQ21" s="49"/>
      <c r="AR21" s="48">
        <v>2</v>
      </c>
      <c r="AS21" s="48" t="s">
        <v>38</v>
      </c>
      <c r="AT21" s="48" t="s">
        <v>39</v>
      </c>
      <c r="AU21" s="48" t="s">
        <v>40</v>
      </c>
      <c r="AV21" s="48"/>
      <c r="AW21" s="48"/>
    </row>
    <row r="22" spans="1:49" s="50" customFormat="1" ht="18">
      <c r="A22" s="43">
        <v>3</v>
      </c>
      <c r="B22" s="26" t="s">
        <v>94</v>
      </c>
      <c r="C22" s="26" t="s">
        <v>95</v>
      </c>
      <c r="D22" s="26" t="s">
        <v>95</v>
      </c>
      <c r="E22" s="44" t="s">
        <v>41</v>
      </c>
      <c r="F22" s="44" t="s">
        <v>42</v>
      </c>
      <c r="G22" s="44" t="s">
        <v>43</v>
      </c>
      <c r="H22" s="45">
        <v>10.119999999999999</v>
      </c>
      <c r="I22" s="28">
        <v>8</v>
      </c>
      <c r="J22" s="45">
        <v>8.83</v>
      </c>
      <c r="K22" s="28">
        <v>0</v>
      </c>
      <c r="L22" s="45">
        <v>10</v>
      </c>
      <c r="M22" s="28">
        <v>9</v>
      </c>
      <c r="N22" s="45">
        <v>12.75</v>
      </c>
      <c r="O22" s="28">
        <v>0</v>
      </c>
      <c r="P22" s="45">
        <v>9.6039999999999992</v>
      </c>
      <c r="Q22" s="45">
        <v>10</v>
      </c>
      <c r="R22" s="45">
        <v>6.33</v>
      </c>
      <c r="S22" s="45">
        <v>9.0679999999999996</v>
      </c>
      <c r="T22" s="46">
        <v>17</v>
      </c>
      <c r="U22" s="46">
        <v>17</v>
      </c>
      <c r="V22" s="47" t="s">
        <v>130</v>
      </c>
      <c r="W22" s="48"/>
      <c r="X22" s="44">
        <v>3</v>
      </c>
      <c r="Y22" s="44" t="s">
        <v>41</v>
      </c>
      <c r="Z22" s="44" t="s">
        <v>42</v>
      </c>
      <c r="AA22" s="44" t="s">
        <v>43</v>
      </c>
      <c r="AB22" s="45"/>
      <c r="AC22" s="46">
        <v>0</v>
      </c>
      <c r="AD22" s="45"/>
      <c r="AE22" s="46">
        <v>0</v>
      </c>
      <c r="AF22" s="45"/>
      <c r="AG22" s="46">
        <v>0</v>
      </c>
      <c r="AH22" s="45"/>
      <c r="AI22" s="46">
        <v>0</v>
      </c>
      <c r="AJ22" s="45">
        <v>0</v>
      </c>
      <c r="AK22" s="45">
        <v>0</v>
      </c>
      <c r="AL22" s="45">
        <v>0</v>
      </c>
      <c r="AM22" s="45">
        <v>0</v>
      </c>
      <c r="AN22" s="46">
        <v>0</v>
      </c>
      <c r="AO22" s="46">
        <v>0</v>
      </c>
      <c r="AP22" s="45" t="s">
        <v>130</v>
      </c>
      <c r="AQ22" s="49"/>
      <c r="AR22" s="48">
        <v>3</v>
      </c>
      <c r="AS22" s="48" t="s">
        <v>41</v>
      </c>
      <c r="AT22" s="48" t="s">
        <v>42</v>
      </c>
      <c r="AU22" s="48" t="s">
        <v>43</v>
      </c>
      <c r="AV22" s="48"/>
      <c r="AW22" s="48"/>
    </row>
    <row r="23" spans="1:49" s="50" customFormat="1" ht="18">
      <c r="A23" s="43">
        <v>4</v>
      </c>
      <c r="B23" s="26" t="s">
        <v>96</v>
      </c>
      <c r="C23" s="26" t="s">
        <v>97</v>
      </c>
      <c r="D23" s="26" t="s">
        <v>95</v>
      </c>
      <c r="E23" s="44" t="s">
        <v>44</v>
      </c>
      <c r="F23" s="44" t="s">
        <v>45</v>
      </c>
      <c r="G23" s="44" t="s">
        <v>31</v>
      </c>
      <c r="H23" s="45">
        <v>8.66</v>
      </c>
      <c r="I23" s="28">
        <v>0</v>
      </c>
      <c r="J23" s="45">
        <v>11.5</v>
      </c>
      <c r="K23" s="28">
        <v>0</v>
      </c>
      <c r="L23" s="45">
        <v>10</v>
      </c>
      <c r="M23" s="28">
        <v>9</v>
      </c>
      <c r="N23" s="45">
        <v>12</v>
      </c>
      <c r="O23" s="28">
        <v>8</v>
      </c>
      <c r="P23" s="45">
        <v>8.9280000000000008</v>
      </c>
      <c r="Q23" s="45">
        <v>10</v>
      </c>
      <c r="R23" s="45">
        <v>12</v>
      </c>
      <c r="S23" s="45">
        <v>9.8640000000000008</v>
      </c>
      <c r="T23" s="46">
        <v>17</v>
      </c>
      <c r="U23" s="46">
        <v>17</v>
      </c>
      <c r="V23" s="47" t="s">
        <v>130</v>
      </c>
      <c r="W23" s="48"/>
      <c r="X23" s="44">
        <v>4</v>
      </c>
      <c r="Y23" s="44" t="s">
        <v>44</v>
      </c>
      <c r="Z23" s="44" t="s">
        <v>45</v>
      </c>
      <c r="AA23" s="44" t="s">
        <v>31</v>
      </c>
      <c r="AB23" s="45"/>
      <c r="AC23" s="46">
        <v>0</v>
      </c>
      <c r="AD23" s="45"/>
      <c r="AE23" s="46">
        <v>0</v>
      </c>
      <c r="AF23" s="45"/>
      <c r="AG23" s="46">
        <v>0</v>
      </c>
      <c r="AH23" s="45"/>
      <c r="AI23" s="46">
        <v>0</v>
      </c>
      <c r="AJ23" s="45">
        <v>0</v>
      </c>
      <c r="AK23" s="45">
        <v>0</v>
      </c>
      <c r="AL23" s="45">
        <v>0</v>
      </c>
      <c r="AM23" s="45">
        <v>0</v>
      </c>
      <c r="AN23" s="46">
        <v>0</v>
      </c>
      <c r="AO23" s="46">
        <v>0</v>
      </c>
      <c r="AP23" s="45" t="s">
        <v>130</v>
      </c>
      <c r="AQ23" s="49"/>
      <c r="AR23" s="48">
        <v>4</v>
      </c>
      <c r="AS23" s="48" t="s">
        <v>44</v>
      </c>
      <c r="AT23" s="48" t="s">
        <v>45</v>
      </c>
      <c r="AU23" s="48" t="s">
        <v>31</v>
      </c>
      <c r="AV23" s="48"/>
      <c r="AW23" s="48"/>
    </row>
    <row r="24" spans="1:49" ht="18" hidden="1">
      <c r="A24" s="25">
        <v>5</v>
      </c>
      <c r="B24" s="26" t="s">
        <v>98</v>
      </c>
      <c r="C24" s="26" t="s">
        <v>99</v>
      </c>
      <c r="D24" s="26" t="s">
        <v>95</v>
      </c>
      <c r="E24" s="26" t="s">
        <v>46</v>
      </c>
      <c r="F24" s="26" t="s">
        <v>47</v>
      </c>
      <c r="G24" s="26" t="s">
        <v>48</v>
      </c>
      <c r="H24" s="27">
        <v>11.25</v>
      </c>
      <c r="I24" s="28">
        <v>8</v>
      </c>
      <c r="J24" s="27">
        <v>15.33</v>
      </c>
      <c r="K24" s="28">
        <v>5</v>
      </c>
      <c r="L24" s="27">
        <v>15</v>
      </c>
      <c r="M24" s="28">
        <v>9</v>
      </c>
      <c r="N24" s="27">
        <v>15.66</v>
      </c>
      <c r="O24" s="28">
        <v>8</v>
      </c>
      <c r="P24" s="27">
        <v>12.882</v>
      </c>
      <c r="Q24" s="27">
        <v>15</v>
      </c>
      <c r="R24" s="27">
        <v>15.66</v>
      </c>
      <c r="S24" s="27">
        <v>14.072999999999999</v>
      </c>
      <c r="T24" s="28">
        <v>30</v>
      </c>
      <c r="U24" s="28">
        <v>30</v>
      </c>
      <c r="V24" s="29" t="s">
        <v>131</v>
      </c>
      <c r="W24" s="30"/>
      <c r="X24" s="30">
        <v>5</v>
      </c>
      <c r="Y24" s="30" t="s">
        <v>46</v>
      </c>
      <c r="Z24" s="30" t="s">
        <v>47</v>
      </c>
      <c r="AA24" s="30" t="s">
        <v>48</v>
      </c>
      <c r="AB24" s="31"/>
      <c r="AC24" s="32">
        <v>0</v>
      </c>
      <c r="AD24" s="31"/>
      <c r="AE24" s="32">
        <v>0</v>
      </c>
      <c r="AF24" s="31"/>
      <c r="AG24" s="32">
        <v>0</v>
      </c>
      <c r="AH24" s="31"/>
      <c r="AI24" s="32">
        <v>0</v>
      </c>
      <c r="AJ24" s="31">
        <v>0</v>
      </c>
      <c r="AK24" s="33">
        <v>0</v>
      </c>
      <c r="AL24" s="33">
        <v>0</v>
      </c>
      <c r="AM24" s="31">
        <v>0</v>
      </c>
      <c r="AN24" s="32">
        <v>0</v>
      </c>
      <c r="AO24" s="32">
        <v>0</v>
      </c>
      <c r="AP24" s="31" t="s">
        <v>130</v>
      </c>
      <c r="AQ24" s="31"/>
      <c r="AR24" s="30">
        <v>5</v>
      </c>
      <c r="AS24" s="30" t="s">
        <v>46</v>
      </c>
      <c r="AT24" s="30" t="s">
        <v>47</v>
      </c>
      <c r="AU24" s="30" t="s">
        <v>48</v>
      </c>
      <c r="AV24" s="30"/>
      <c r="AW24" s="30"/>
    </row>
    <row r="25" spans="1:49" ht="18" hidden="1">
      <c r="A25" s="25">
        <v>6</v>
      </c>
      <c r="B25" s="26" t="s">
        <v>100</v>
      </c>
      <c r="C25" s="26" t="s">
        <v>101</v>
      </c>
      <c r="D25" s="26" t="s">
        <v>122</v>
      </c>
      <c r="E25" s="26" t="s">
        <v>49</v>
      </c>
      <c r="F25" s="26" t="s">
        <v>50</v>
      </c>
      <c r="G25" s="26" t="s">
        <v>51</v>
      </c>
      <c r="H25" s="27">
        <v>9</v>
      </c>
      <c r="I25" s="28">
        <v>0</v>
      </c>
      <c r="J25" s="27">
        <v>10.33</v>
      </c>
      <c r="K25" s="28">
        <v>5</v>
      </c>
      <c r="L25" s="27">
        <v>13.5</v>
      </c>
      <c r="M25" s="28">
        <v>9</v>
      </c>
      <c r="N25" s="27">
        <v>14</v>
      </c>
      <c r="O25" s="28">
        <v>8</v>
      </c>
      <c r="P25" s="27">
        <v>9.532</v>
      </c>
      <c r="Q25" s="27">
        <v>13.5</v>
      </c>
      <c r="R25" s="27">
        <v>14</v>
      </c>
      <c r="S25" s="27">
        <v>11.616</v>
      </c>
      <c r="T25" s="28">
        <v>30</v>
      </c>
      <c r="U25" s="28">
        <v>30</v>
      </c>
      <c r="V25" s="29" t="s">
        <v>131</v>
      </c>
      <c r="W25" s="30"/>
      <c r="X25" s="30">
        <v>6</v>
      </c>
      <c r="Y25" s="30" t="s">
        <v>49</v>
      </c>
      <c r="Z25" s="30" t="s">
        <v>50</v>
      </c>
      <c r="AA25" s="30" t="s">
        <v>51</v>
      </c>
      <c r="AB25" s="31"/>
      <c r="AC25" s="32">
        <v>0</v>
      </c>
      <c r="AD25" s="31"/>
      <c r="AE25" s="32">
        <v>0</v>
      </c>
      <c r="AF25" s="31"/>
      <c r="AG25" s="32">
        <v>0</v>
      </c>
      <c r="AH25" s="31"/>
      <c r="AI25" s="32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  <c r="AO25" s="32">
        <v>0</v>
      </c>
      <c r="AP25" s="31" t="s">
        <v>130</v>
      </c>
      <c r="AQ25" s="31"/>
      <c r="AR25" s="30">
        <v>6</v>
      </c>
      <c r="AS25" s="30" t="s">
        <v>49</v>
      </c>
      <c r="AT25" s="30" t="s">
        <v>50</v>
      </c>
      <c r="AU25" s="30" t="s">
        <v>51</v>
      </c>
      <c r="AV25" s="30"/>
      <c r="AW25" s="30"/>
    </row>
    <row r="26" spans="1:49" ht="18" hidden="1">
      <c r="A26" s="25">
        <v>7</v>
      </c>
      <c r="B26" s="26" t="s">
        <v>102</v>
      </c>
      <c r="C26" s="26" t="s">
        <v>103</v>
      </c>
      <c r="D26" s="26" t="s">
        <v>95</v>
      </c>
      <c r="E26" s="26" t="s">
        <v>52</v>
      </c>
      <c r="F26" s="26" t="s">
        <v>53</v>
      </c>
      <c r="G26" s="26" t="s">
        <v>54</v>
      </c>
      <c r="H26" s="27">
        <v>9.5</v>
      </c>
      <c r="I26" s="28">
        <v>0</v>
      </c>
      <c r="J26" s="27">
        <v>10.83</v>
      </c>
      <c r="K26" s="28">
        <v>5</v>
      </c>
      <c r="L26" s="27">
        <v>13.25</v>
      </c>
      <c r="M26" s="28">
        <v>9</v>
      </c>
      <c r="N26" s="27">
        <v>7</v>
      </c>
      <c r="O26" s="28">
        <v>0</v>
      </c>
      <c r="P26" s="27">
        <v>10.032</v>
      </c>
      <c r="Q26" s="27">
        <v>13.25</v>
      </c>
      <c r="R26" s="27">
        <v>7</v>
      </c>
      <c r="S26" s="27">
        <v>10.391</v>
      </c>
      <c r="T26" s="28">
        <v>30</v>
      </c>
      <c r="U26" s="28">
        <v>30</v>
      </c>
      <c r="V26" s="29" t="s">
        <v>131</v>
      </c>
      <c r="W26" s="30"/>
      <c r="X26" s="30">
        <v>7</v>
      </c>
      <c r="Y26" s="30" t="s">
        <v>52</v>
      </c>
      <c r="Z26" s="30" t="s">
        <v>53</v>
      </c>
      <c r="AA26" s="30" t="s">
        <v>54</v>
      </c>
      <c r="AB26" s="31"/>
      <c r="AC26" s="32">
        <v>0</v>
      </c>
      <c r="AD26" s="31"/>
      <c r="AE26" s="32">
        <v>0</v>
      </c>
      <c r="AF26" s="31"/>
      <c r="AG26" s="32">
        <v>0</v>
      </c>
      <c r="AH26" s="31"/>
      <c r="AI26" s="32">
        <v>0</v>
      </c>
      <c r="AJ26" s="31">
        <v>0</v>
      </c>
      <c r="AK26" s="31">
        <v>0</v>
      </c>
      <c r="AL26" s="31">
        <v>0</v>
      </c>
      <c r="AM26" s="31">
        <v>0</v>
      </c>
      <c r="AN26" s="32">
        <v>0</v>
      </c>
      <c r="AO26" s="32">
        <v>0</v>
      </c>
      <c r="AP26" s="31" t="s">
        <v>130</v>
      </c>
      <c r="AQ26" s="31"/>
      <c r="AR26" s="30">
        <v>7</v>
      </c>
      <c r="AS26" s="30" t="s">
        <v>52</v>
      </c>
      <c r="AT26" s="30" t="s">
        <v>53</v>
      </c>
      <c r="AU26" s="30" t="s">
        <v>54</v>
      </c>
      <c r="AV26" s="30"/>
      <c r="AW26" s="30"/>
    </row>
    <row r="27" spans="1:49" s="50" customFormat="1" ht="18">
      <c r="A27" s="43">
        <v>8</v>
      </c>
      <c r="B27" s="26" t="s">
        <v>104</v>
      </c>
      <c r="C27" s="26" t="s">
        <v>93</v>
      </c>
      <c r="D27" s="26" t="s">
        <v>95</v>
      </c>
      <c r="E27" s="44" t="s">
        <v>55</v>
      </c>
      <c r="F27" s="44" t="s">
        <v>56</v>
      </c>
      <c r="G27" s="44" t="s">
        <v>40</v>
      </c>
      <c r="H27" s="45">
        <v>10.5</v>
      </c>
      <c r="I27" s="28">
        <v>8</v>
      </c>
      <c r="J27" s="45">
        <v>9.5</v>
      </c>
      <c r="K27" s="28">
        <v>0</v>
      </c>
      <c r="L27" s="45">
        <v>10</v>
      </c>
      <c r="M27" s="28">
        <v>9</v>
      </c>
      <c r="N27" s="45">
        <v>12.75</v>
      </c>
      <c r="O27" s="28">
        <v>0</v>
      </c>
      <c r="P27" s="45">
        <v>10.1</v>
      </c>
      <c r="Q27" s="45">
        <v>10</v>
      </c>
      <c r="R27" s="45">
        <v>5</v>
      </c>
      <c r="S27" s="45">
        <v>9.0500000000000007</v>
      </c>
      <c r="T27" s="46">
        <v>17</v>
      </c>
      <c r="U27" s="46">
        <v>17</v>
      </c>
      <c r="V27" s="47" t="s">
        <v>130</v>
      </c>
      <c r="W27" s="48"/>
      <c r="X27" s="44">
        <v>8</v>
      </c>
      <c r="Y27" s="44" t="s">
        <v>55</v>
      </c>
      <c r="Z27" s="44" t="s">
        <v>56</v>
      </c>
      <c r="AA27" s="44" t="s">
        <v>40</v>
      </c>
      <c r="AB27" s="45"/>
      <c r="AC27" s="46">
        <v>0</v>
      </c>
      <c r="AD27" s="45"/>
      <c r="AE27" s="46">
        <v>0</v>
      </c>
      <c r="AF27" s="45"/>
      <c r="AG27" s="46">
        <v>0</v>
      </c>
      <c r="AH27" s="45"/>
      <c r="AI27" s="46">
        <v>0</v>
      </c>
      <c r="AJ27" s="45">
        <v>0</v>
      </c>
      <c r="AK27" s="45">
        <v>0</v>
      </c>
      <c r="AL27" s="45">
        <v>0</v>
      </c>
      <c r="AM27" s="45">
        <v>0</v>
      </c>
      <c r="AN27" s="46">
        <v>0</v>
      </c>
      <c r="AO27" s="46">
        <v>0</v>
      </c>
      <c r="AP27" s="45" t="s">
        <v>130</v>
      </c>
      <c r="AQ27" s="49"/>
      <c r="AR27" s="48">
        <v>8</v>
      </c>
      <c r="AS27" s="48" t="s">
        <v>55</v>
      </c>
      <c r="AT27" s="48" t="s">
        <v>56</v>
      </c>
      <c r="AU27" s="48" t="s">
        <v>40</v>
      </c>
      <c r="AV27" s="48"/>
      <c r="AW27" s="48"/>
    </row>
    <row r="28" spans="1:49" ht="18" hidden="1">
      <c r="A28" s="25">
        <v>9</v>
      </c>
      <c r="B28" s="26" t="s">
        <v>105</v>
      </c>
      <c r="C28" s="26" t="s">
        <v>106</v>
      </c>
      <c r="D28" s="26" t="s">
        <v>95</v>
      </c>
      <c r="E28" s="26" t="s">
        <v>57</v>
      </c>
      <c r="F28" s="26" t="s">
        <v>58</v>
      </c>
      <c r="G28" s="26" t="s">
        <v>59</v>
      </c>
      <c r="H28" s="27">
        <v>10.87</v>
      </c>
      <c r="I28" s="28">
        <v>8</v>
      </c>
      <c r="J28" s="27">
        <v>14.33</v>
      </c>
      <c r="K28" s="28">
        <v>5</v>
      </c>
      <c r="L28" s="27">
        <v>13.5</v>
      </c>
      <c r="M28" s="28">
        <v>9</v>
      </c>
      <c r="N28" s="27">
        <v>14</v>
      </c>
      <c r="O28" s="28">
        <v>8</v>
      </c>
      <c r="P28" s="27">
        <v>12.254</v>
      </c>
      <c r="Q28" s="27">
        <v>13.5</v>
      </c>
      <c r="R28" s="27">
        <v>14</v>
      </c>
      <c r="S28" s="27">
        <v>12.976999999999999</v>
      </c>
      <c r="T28" s="28">
        <v>30</v>
      </c>
      <c r="U28" s="28">
        <v>30</v>
      </c>
      <c r="V28" s="29" t="s">
        <v>131</v>
      </c>
      <c r="W28" s="30"/>
      <c r="X28" s="30">
        <v>9</v>
      </c>
      <c r="Y28" s="30" t="s">
        <v>57</v>
      </c>
      <c r="Z28" s="30" t="s">
        <v>58</v>
      </c>
      <c r="AA28" s="30" t="s">
        <v>59</v>
      </c>
      <c r="AB28" s="31"/>
      <c r="AC28" s="32">
        <v>0</v>
      </c>
      <c r="AD28" s="31"/>
      <c r="AE28" s="32">
        <v>0</v>
      </c>
      <c r="AF28" s="31"/>
      <c r="AG28" s="32">
        <v>0</v>
      </c>
      <c r="AH28" s="31"/>
      <c r="AI28" s="32">
        <v>0</v>
      </c>
      <c r="AJ28" s="31">
        <v>0</v>
      </c>
      <c r="AK28" s="33">
        <v>0</v>
      </c>
      <c r="AL28" s="33">
        <v>0</v>
      </c>
      <c r="AM28" s="31">
        <v>0</v>
      </c>
      <c r="AN28" s="32">
        <v>0</v>
      </c>
      <c r="AO28" s="32">
        <v>0</v>
      </c>
      <c r="AP28" s="31" t="s">
        <v>130</v>
      </c>
      <c r="AQ28" s="31"/>
      <c r="AR28" s="30">
        <v>9</v>
      </c>
      <c r="AS28" s="30" t="s">
        <v>57</v>
      </c>
      <c r="AT28" s="30" t="s">
        <v>58</v>
      </c>
      <c r="AU28" s="30" t="s">
        <v>59</v>
      </c>
      <c r="AV28" s="30"/>
      <c r="AW28" s="30"/>
    </row>
    <row r="29" spans="1:49" ht="18" hidden="1">
      <c r="A29" s="25">
        <v>10</v>
      </c>
      <c r="B29" s="26" t="s">
        <v>107</v>
      </c>
      <c r="C29" s="26" t="s">
        <v>108</v>
      </c>
      <c r="D29" s="26" t="s">
        <v>123</v>
      </c>
      <c r="E29" s="26" t="s">
        <v>60</v>
      </c>
      <c r="F29" s="26" t="s">
        <v>61</v>
      </c>
      <c r="G29" s="26" t="s">
        <v>62</v>
      </c>
      <c r="H29" s="27">
        <v>9.75</v>
      </c>
      <c r="I29" s="28">
        <v>0</v>
      </c>
      <c r="J29" s="27">
        <v>11.33</v>
      </c>
      <c r="K29" s="28">
        <v>5</v>
      </c>
      <c r="L29" s="27">
        <v>12</v>
      </c>
      <c r="M29" s="28">
        <v>9</v>
      </c>
      <c r="N29" s="27">
        <v>11.83</v>
      </c>
      <c r="O29" s="28">
        <v>8</v>
      </c>
      <c r="P29" s="27">
        <v>10.382</v>
      </c>
      <c r="Q29" s="27">
        <v>12</v>
      </c>
      <c r="R29" s="27">
        <v>11.83</v>
      </c>
      <c r="S29" s="27">
        <v>11.157</v>
      </c>
      <c r="T29" s="28">
        <v>30</v>
      </c>
      <c r="U29" s="28">
        <v>30</v>
      </c>
      <c r="V29" s="29" t="s">
        <v>131</v>
      </c>
      <c r="W29" s="30"/>
      <c r="X29" s="30">
        <v>10</v>
      </c>
      <c r="Y29" s="30" t="s">
        <v>60</v>
      </c>
      <c r="Z29" s="30" t="s">
        <v>61</v>
      </c>
      <c r="AA29" s="30" t="s">
        <v>62</v>
      </c>
      <c r="AB29" s="30"/>
      <c r="AC29" s="32">
        <v>0</v>
      </c>
      <c r="AD29" s="30"/>
      <c r="AE29" s="32">
        <v>0</v>
      </c>
      <c r="AF29" s="30"/>
      <c r="AG29" s="32">
        <v>0</v>
      </c>
      <c r="AH29" s="30"/>
      <c r="AI29" s="32">
        <v>0</v>
      </c>
      <c r="AJ29" s="31">
        <v>0</v>
      </c>
      <c r="AK29" s="33">
        <v>0</v>
      </c>
      <c r="AL29" s="33">
        <v>0</v>
      </c>
      <c r="AM29" s="31">
        <v>0</v>
      </c>
      <c r="AN29" s="32">
        <v>0</v>
      </c>
      <c r="AO29" s="32">
        <v>0</v>
      </c>
      <c r="AP29" s="31" t="s">
        <v>130</v>
      </c>
      <c r="AQ29" s="31"/>
      <c r="AR29" s="30">
        <v>10</v>
      </c>
      <c r="AS29" s="30" t="s">
        <v>60</v>
      </c>
      <c r="AT29" s="30" t="s">
        <v>61</v>
      </c>
      <c r="AU29" s="30" t="s">
        <v>62</v>
      </c>
      <c r="AV29" s="30"/>
      <c r="AW29" s="30"/>
    </row>
    <row r="30" spans="1:49" ht="18" hidden="1">
      <c r="A30" s="25">
        <v>11</v>
      </c>
      <c r="B30" s="26" t="s">
        <v>109</v>
      </c>
      <c r="C30" s="26" t="s">
        <v>93</v>
      </c>
      <c r="D30" s="26" t="s">
        <v>95</v>
      </c>
      <c r="E30" s="26" t="s">
        <v>63</v>
      </c>
      <c r="F30" s="26" t="s">
        <v>61</v>
      </c>
      <c r="G30" s="26" t="s">
        <v>64</v>
      </c>
      <c r="H30" s="27">
        <v>10.119999999999999</v>
      </c>
      <c r="I30" s="28">
        <v>8</v>
      </c>
      <c r="J30" s="27">
        <v>12.16</v>
      </c>
      <c r="K30" s="28">
        <v>5</v>
      </c>
      <c r="L30" s="27">
        <v>13.5</v>
      </c>
      <c r="M30" s="28">
        <v>9</v>
      </c>
      <c r="N30" s="27">
        <v>8.83</v>
      </c>
      <c r="O30" s="28">
        <v>0</v>
      </c>
      <c r="P30" s="27">
        <v>10.936</v>
      </c>
      <c r="Q30" s="27">
        <v>13.5</v>
      </c>
      <c r="R30" s="27">
        <v>8.83</v>
      </c>
      <c r="S30" s="27">
        <v>11.284000000000001</v>
      </c>
      <c r="T30" s="28">
        <v>30</v>
      </c>
      <c r="U30" s="28">
        <v>30</v>
      </c>
      <c r="V30" s="29" t="s">
        <v>131</v>
      </c>
      <c r="W30" s="30"/>
      <c r="X30" s="30">
        <v>11</v>
      </c>
      <c r="Y30" s="30" t="s">
        <v>63</v>
      </c>
      <c r="Z30" s="30" t="s">
        <v>61</v>
      </c>
      <c r="AA30" s="30" t="s">
        <v>64</v>
      </c>
      <c r="AB30" s="30"/>
      <c r="AC30" s="32">
        <v>0</v>
      </c>
      <c r="AD30" s="30"/>
      <c r="AE30" s="32">
        <v>0</v>
      </c>
      <c r="AF30" s="30"/>
      <c r="AG30" s="32">
        <v>0</v>
      </c>
      <c r="AH30" s="30"/>
      <c r="AI30" s="32">
        <v>0</v>
      </c>
      <c r="AJ30" s="31">
        <v>0</v>
      </c>
      <c r="AK30" s="33">
        <v>0</v>
      </c>
      <c r="AL30" s="33">
        <v>0</v>
      </c>
      <c r="AM30" s="31">
        <v>0</v>
      </c>
      <c r="AN30" s="32">
        <v>0</v>
      </c>
      <c r="AO30" s="32">
        <v>0</v>
      </c>
      <c r="AP30" s="31" t="s">
        <v>130</v>
      </c>
      <c r="AQ30" s="31"/>
      <c r="AR30" s="30">
        <v>11</v>
      </c>
      <c r="AS30" s="30" t="s">
        <v>63</v>
      </c>
      <c r="AT30" s="30" t="s">
        <v>61</v>
      </c>
      <c r="AU30" s="30" t="s">
        <v>64</v>
      </c>
      <c r="AV30" s="30"/>
      <c r="AW30" s="30"/>
    </row>
    <row r="31" spans="1:49" ht="18" hidden="1">
      <c r="A31" s="25">
        <v>12</v>
      </c>
      <c r="B31" s="26" t="s">
        <v>110</v>
      </c>
      <c r="C31" s="26" t="s">
        <v>111</v>
      </c>
      <c r="D31" s="26" t="s">
        <v>123</v>
      </c>
      <c r="E31" s="26" t="s">
        <v>65</v>
      </c>
      <c r="F31" s="26" t="s">
        <v>66</v>
      </c>
      <c r="G31" s="26" t="s">
        <v>67</v>
      </c>
      <c r="H31" s="27">
        <v>10.119999999999999</v>
      </c>
      <c r="I31" s="28">
        <v>8</v>
      </c>
      <c r="J31" s="27">
        <v>9.83</v>
      </c>
      <c r="K31" s="28">
        <v>0</v>
      </c>
      <c r="L31" s="27">
        <v>11</v>
      </c>
      <c r="M31" s="28">
        <v>9</v>
      </c>
      <c r="N31" s="27">
        <v>12.5</v>
      </c>
      <c r="O31" s="28">
        <v>8</v>
      </c>
      <c r="P31" s="27">
        <v>10.004</v>
      </c>
      <c r="Q31" s="27">
        <v>11</v>
      </c>
      <c r="R31" s="27">
        <v>12.5</v>
      </c>
      <c r="S31" s="27">
        <v>10.802</v>
      </c>
      <c r="T31" s="28">
        <v>30</v>
      </c>
      <c r="U31" s="28">
        <v>30</v>
      </c>
      <c r="V31" s="29" t="s">
        <v>131</v>
      </c>
      <c r="W31" s="30"/>
      <c r="X31" s="30">
        <v>12</v>
      </c>
      <c r="Y31" s="30" t="s">
        <v>65</v>
      </c>
      <c r="Z31" s="30" t="s">
        <v>66</v>
      </c>
      <c r="AA31" s="30" t="s">
        <v>67</v>
      </c>
      <c r="AB31" s="30"/>
      <c r="AC31" s="32">
        <v>0</v>
      </c>
      <c r="AD31" s="30"/>
      <c r="AE31" s="32">
        <v>0</v>
      </c>
      <c r="AF31" s="30"/>
      <c r="AG31" s="32">
        <v>0</v>
      </c>
      <c r="AH31" s="30"/>
      <c r="AI31" s="32">
        <v>0</v>
      </c>
      <c r="AJ31" s="31">
        <v>0</v>
      </c>
      <c r="AK31" s="33">
        <v>0</v>
      </c>
      <c r="AL31" s="33">
        <v>0</v>
      </c>
      <c r="AM31" s="31">
        <v>0</v>
      </c>
      <c r="AN31" s="32">
        <v>0</v>
      </c>
      <c r="AO31" s="32">
        <v>0</v>
      </c>
      <c r="AP31" s="31" t="s">
        <v>130</v>
      </c>
      <c r="AQ31" s="31"/>
      <c r="AR31" s="30">
        <v>12</v>
      </c>
      <c r="AS31" s="30" t="s">
        <v>65</v>
      </c>
      <c r="AT31" s="30" t="s">
        <v>66</v>
      </c>
      <c r="AU31" s="30" t="s">
        <v>67</v>
      </c>
      <c r="AV31" s="30"/>
      <c r="AW31" s="30"/>
    </row>
    <row r="32" spans="1:49" ht="18" hidden="1">
      <c r="A32" s="25">
        <v>13</v>
      </c>
      <c r="B32" s="26" t="s">
        <v>112</v>
      </c>
      <c r="C32" s="26" t="s">
        <v>95</v>
      </c>
      <c r="D32" s="26" t="s">
        <v>95</v>
      </c>
      <c r="E32" s="26" t="s">
        <v>68</v>
      </c>
      <c r="F32" s="26" t="s">
        <v>69</v>
      </c>
      <c r="G32" s="26" t="s">
        <v>70</v>
      </c>
      <c r="H32" s="27">
        <v>11</v>
      </c>
      <c r="I32" s="28">
        <v>8</v>
      </c>
      <c r="J32" s="27">
        <v>13.83</v>
      </c>
      <c r="K32" s="28">
        <v>5</v>
      </c>
      <c r="L32" s="27">
        <v>12.5</v>
      </c>
      <c r="M32" s="28">
        <v>9</v>
      </c>
      <c r="N32" s="27">
        <v>8.33</v>
      </c>
      <c r="O32" s="28">
        <v>0</v>
      </c>
      <c r="P32" s="27">
        <v>12.132</v>
      </c>
      <c r="Q32" s="27">
        <v>12.5</v>
      </c>
      <c r="R32" s="27">
        <v>8.33</v>
      </c>
      <c r="S32" s="27">
        <v>11.481999999999999</v>
      </c>
      <c r="T32" s="28">
        <v>30</v>
      </c>
      <c r="U32" s="28">
        <v>30</v>
      </c>
      <c r="V32" s="29" t="s">
        <v>131</v>
      </c>
      <c r="W32" s="30"/>
      <c r="X32" s="30">
        <v>13</v>
      </c>
      <c r="Y32" s="30" t="s">
        <v>68</v>
      </c>
      <c r="Z32" s="30" t="s">
        <v>69</v>
      </c>
      <c r="AA32" s="30" t="s">
        <v>70</v>
      </c>
      <c r="AB32" s="30"/>
      <c r="AC32" s="32">
        <v>0</v>
      </c>
      <c r="AD32" s="30"/>
      <c r="AE32" s="32">
        <v>0</v>
      </c>
      <c r="AF32" s="30"/>
      <c r="AG32" s="32">
        <v>0</v>
      </c>
      <c r="AH32" s="30"/>
      <c r="AI32" s="32">
        <v>0</v>
      </c>
      <c r="AJ32" s="31">
        <v>0</v>
      </c>
      <c r="AK32" s="33">
        <v>0</v>
      </c>
      <c r="AL32" s="33">
        <v>0</v>
      </c>
      <c r="AM32" s="31">
        <v>0</v>
      </c>
      <c r="AN32" s="32">
        <v>0</v>
      </c>
      <c r="AO32" s="32">
        <v>0</v>
      </c>
      <c r="AP32" s="31" t="s">
        <v>130</v>
      </c>
      <c r="AQ32" s="31"/>
      <c r="AR32" s="30">
        <v>13</v>
      </c>
      <c r="AS32" s="30" t="s">
        <v>68</v>
      </c>
      <c r="AT32" s="30" t="s">
        <v>69</v>
      </c>
      <c r="AU32" s="30" t="s">
        <v>70</v>
      </c>
      <c r="AV32" s="30"/>
      <c r="AW32" s="30"/>
    </row>
    <row r="33" spans="1:49" ht="18" hidden="1">
      <c r="A33" s="25">
        <v>14</v>
      </c>
      <c r="B33" s="26" t="s">
        <v>113</v>
      </c>
      <c r="C33" s="26" t="s">
        <v>93</v>
      </c>
      <c r="D33" s="26" t="s">
        <v>95</v>
      </c>
      <c r="E33" s="26" t="s">
        <v>71</v>
      </c>
      <c r="F33" s="26" t="s">
        <v>72</v>
      </c>
      <c r="G33" s="26" t="s">
        <v>40</v>
      </c>
      <c r="H33" s="27">
        <v>11.5</v>
      </c>
      <c r="I33" s="28">
        <v>8</v>
      </c>
      <c r="J33" s="27">
        <v>13.66</v>
      </c>
      <c r="K33" s="28">
        <v>5</v>
      </c>
      <c r="L33" s="27">
        <v>12</v>
      </c>
      <c r="M33" s="28">
        <v>9</v>
      </c>
      <c r="N33" s="27">
        <v>13</v>
      </c>
      <c r="O33" s="28">
        <v>8</v>
      </c>
      <c r="P33" s="27">
        <v>12.364000000000001</v>
      </c>
      <c r="Q33" s="27">
        <v>12</v>
      </c>
      <c r="R33" s="27">
        <v>13</v>
      </c>
      <c r="S33" s="27">
        <v>12.382000000000001</v>
      </c>
      <c r="T33" s="28">
        <v>30</v>
      </c>
      <c r="U33" s="28">
        <v>30</v>
      </c>
      <c r="V33" s="29" t="s">
        <v>131</v>
      </c>
      <c r="W33" s="30"/>
      <c r="X33" s="30">
        <v>14</v>
      </c>
      <c r="Y33" s="30" t="s">
        <v>71</v>
      </c>
      <c r="Z33" s="30" t="s">
        <v>72</v>
      </c>
      <c r="AA33" s="30" t="s">
        <v>40</v>
      </c>
      <c r="AB33" s="30"/>
      <c r="AC33" s="32">
        <v>0</v>
      </c>
      <c r="AD33" s="30"/>
      <c r="AE33" s="32">
        <v>0</v>
      </c>
      <c r="AF33" s="30"/>
      <c r="AG33" s="32">
        <v>0</v>
      </c>
      <c r="AH33" s="30"/>
      <c r="AI33" s="32">
        <v>0</v>
      </c>
      <c r="AJ33" s="31">
        <v>0</v>
      </c>
      <c r="AK33" s="33">
        <v>0</v>
      </c>
      <c r="AL33" s="33">
        <v>0</v>
      </c>
      <c r="AM33" s="31">
        <v>0</v>
      </c>
      <c r="AN33" s="32">
        <v>0</v>
      </c>
      <c r="AO33" s="32">
        <v>0</v>
      </c>
      <c r="AP33" s="31" t="s">
        <v>130</v>
      </c>
      <c r="AQ33" s="31"/>
      <c r="AR33" s="30">
        <v>14</v>
      </c>
      <c r="AS33" s="30" t="s">
        <v>71</v>
      </c>
      <c r="AT33" s="30" t="s">
        <v>72</v>
      </c>
      <c r="AU33" s="30" t="s">
        <v>40</v>
      </c>
      <c r="AV33" s="30"/>
      <c r="AW33" s="30"/>
    </row>
    <row r="34" spans="1:49" ht="18" hidden="1">
      <c r="A34" s="25">
        <v>15</v>
      </c>
      <c r="B34" s="26" t="s">
        <v>114</v>
      </c>
      <c r="C34" s="26" t="s">
        <v>115</v>
      </c>
      <c r="D34" s="26" t="s">
        <v>95</v>
      </c>
      <c r="E34" s="26" t="s">
        <v>73</v>
      </c>
      <c r="F34" s="26" t="s">
        <v>74</v>
      </c>
      <c r="G34" s="26" t="s">
        <v>75</v>
      </c>
      <c r="H34" s="27">
        <v>10.75</v>
      </c>
      <c r="I34" s="28">
        <v>8</v>
      </c>
      <c r="J34" s="27">
        <v>9.16</v>
      </c>
      <c r="K34" s="28">
        <v>0</v>
      </c>
      <c r="L34" s="27">
        <v>13</v>
      </c>
      <c r="M34" s="28">
        <v>9</v>
      </c>
      <c r="N34" s="27">
        <v>8.16</v>
      </c>
      <c r="O34" s="28">
        <v>0</v>
      </c>
      <c r="P34" s="27">
        <v>10.114000000000001</v>
      </c>
      <c r="Q34" s="27">
        <v>13</v>
      </c>
      <c r="R34" s="27">
        <v>8.16</v>
      </c>
      <c r="S34" s="27">
        <v>10.589000000000002</v>
      </c>
      <c r="T34" s="28">
        <v>30</v>
      </c>
      <c r="U34" s="28">
        <v>30</v>
      </c>
      <c r="V34" s="29" t="s">
        <v>131</v>
      </c>
      <c r="W34" s="30"/>
      <c r="X34" s="30">
        <v>15</v>
      </c>
      <c r="Y34" s="30" t="s">
        <v>73</v>
      </c>
      <c r="Z34" s="30" t="s">
        <v>74</v>
      </c>
      <c r="AA34" s="30" t="s">
        <v>75</v>
      </c>
      <c r="AB34" s="30"/>
      <c r="AC34" s="32">
        <v>0</v>
      </c>
      <c r="AD34" s="30"/>
      <c r="AE34" s="32">
        <v>0</v>
      </c>
      <c r="AF34" s="30"/>
      <c r="AG34" s="32">
        <v>0</v>
      </c>
      <c r="AH34" s="30"/>
      <c r="AI34" s="32">
        <v>0</v>
      </c>
      <c r="AJ34" s="31">
        <v>0</v>
      </c>
      <c r="AK34" s="33">
        <v>0</v>
      </c>
      <c r="AL34" s="33">
        <v>0</v>
      </c>
      <c r="AM34" s="31">
        <v>0</v>
      </c>
      <c r="AN34" s="32">
        <v>0</v>
      </c>
      <c r="AO34" s="32">
        <v>0</v>
      </c>
      <c r="AP34" s="31" t="s">
        <v>130</v>
      </c>
      <c r="AQ34" s="31"/>
      <c r="AR34" s="30">
        <v>15</v>
      </c>
      <c r="AS34" s="30" t="s">
        <v>73</v>
      </c>
      <c r="AT34" s="30" t="s">
        <v>74</v>
      </c>
      <c r="AU34" s="30" t="s">
        <v>75</v>
      </c>
      <c r="AV34" s="30"/>
      <c r="AW34" s="30"/>
    </row>
    <row r="35" spans="1:49" ht="18" hidden="1">
      <c r="A35" s="25">
        <v>16</v>
      </c>
      <c r="B35" s="26" t="s">
        <v>116</v>
      </c>
      <c r="C35" s="26" t="s">
        <v>106</v>
      </c>
      <c r="D35" s="26" t="s">
        <v>95</v>
      </c>
      <c r="E35" s="26" t="s">
        <v>76</v>
      </c>
      <c r="F35" s="26" t="s">
        <v>77</v>
      </c>
      <c r="G35" s="26" t="s">
        <v>40</v>
      </c>
      <c r="H35" s="27">
        <v>9.75</v>
      </c>
      <c r="I35" s="28">
        <v>0</v>
      </c>
      <c r="J35" s="27">
        <v>13.55</v>
      </c>
      <c r="K35" s="28">
        <v>5</v>
      </c>
      <c r="L35" s="27">
        <v>11</v>
      </c>
      <c r="M35" s="28">
        <v>9</v>
      </c>
      <c r="N35" s="27">
        <v>9.33</v>
      </c>
      <c r="O35" s="28">
        <v>0</v>
      </c>
      <c r="P35" s="27">
        <v>11.27</v>
      </c>
      <c r="Q35" s="27">
        <v>11</v>
      </c>
      <c r="R35" s="27">
        <v>9.33</v>
      </c>
      <c r="S35" s="27">
        <v>10.800999999999998</v>
      </c>
      <c r="T35" s="28">
        <v>30</v>
      </c>
      <c r="U35" s="28">
        <v>30</v>
      </c>
      <c r="V35" s="29" t="s">
        <v>131</v>
      </c>
      <c r="W35" s="30"/>
      <c r="X35" s="30">
        <v>16</v>
      </c>
      <c r="Y35" s="30" t="s">
        <v>76</v>
      </c>
      <c r="Z35" s="30" t="s">
        <v>77</v>
      </c>
      <c r="AA35" s="30" t="s">
        <v>40</v>
      </c>
      <c r="AB35" s="30"/>
      <c r="AC35" s="32">
        <v>0</v>
      </c>
      <c r="AD35" s="30"/>
      <c r="AE35" s="32">
        <v>0</v>
      </c>
      <c r="AF35" s="30"/>
      <c r="AG35" s="32">
        <v>0</v>
      </c>
      <c r="AH35" s="30"/>
      <c r="AI35" s="32">
        <v>0</v>
      </c>
      <c r="AJ35" s="31">
        <v>0</v>
      </c>
      <c r="AK35" s="33">
        <v>0</v>
      </c>
      <c r="AL35" s="33">
        <v>0</v>
      </c>
      <c r="AM35" s="31">
        <v>0</v>
      </c>
      <c r="AN35" s="32">
        <v>0</v>
      </c>
      <c r="AO35" s="32">
        <v>0</v>
      </c>
      <c r="AP35" s="31" t="s">
        <v>130</v>
      </c>
      <c r="AQ35" s="31"/>
      <c r="AR35" s="30">
        <v>16</v>
      </c>
      <c r="AS35" s="30" t="s">
        <v>76</v>
      </c>
      <c r="AT35" s="30" t="s">
        <v>77</v>
      </c>
      <c r="AU35" s="30" t="s">
        <v>40</v>
      </c>
      <c r="AV35" s="30"/>
      <c r="AW35" s="30"/>
    </row>
    <row r="36" spans="1:49" ht="18" hidden="1">
      <c r="A36" s="25">
        <v>17</v>
      </c>
      <c r="B36" s="26" t="s">
        <v>117</v>
      </c>
      <c r="C36" s="26" t="s">
        <v>93</v>
      </c>
      <c r="D36" s="26" t="s">
        <v>95</v>
      </c>
      <c r="E36" s="26" t="s">
        <v>78</v>
      </c>
      <c r="F36" s="26" t="s">
        <v>79</v>
      </c>
      <c r="G36" s="26" t="s">
        <v>80</v>
      </c>
      <c r="H36" s="27">
        <v>11.12</v>
      </c>
      <c r="I36" s="28">
        <v>8</v>
      </c>
      <c r="J36" s="27">
        <v>15.83</v>
      </c>
      <c r="K36" s="28">
        <v>5</v>
      </c>
      <c r="L36" s="27">
        <v>16</v>
      </c>
      <c r="M36" s="28">
        <v>9</v>
      </c>
      <c r="N36" s="27">
        <v>14.83</v>
      </c>
      <c r="O36" s="28">
        <v>8</v>
      </c>
      <c r="P36" s="27">
        <v>13.004</v>
      </c>
      <c r="Q36" s="27">
        <v>16</v>
      </c>
      <c r="R36" s="27">
        <v>14.83</v>
      </c>
      <c r="S36" s="27">
        <v>14.268000000000001</v>
      </c>
      <c r="T36" s="28">
        <v>30</v>
      </c>
      <c r="U36" s="28">
        <v>30</v>
      </c>
      <c r="V36" s="29" t="s">
        <v>131</v>
      </c>
      <c r="W36" s="30"/>
      <c r="X36" s="30">
        <v>17</v>
      </c>
      <c r="Y36" s="30" t="s">
        <v>78</v>
      </c>
      <c r="Z36" s="30" t="s">
        <v>79</v>
      </c>
      <c r="AA36" s="30" t="s">
        <v>80</v>
      </c>
      <c r="AB36" s="30"/>
      <c r="AC36" s="32">
        <v>0</v>
      </c>
      <c r="AD36" s="30"/>
      <c r="AE36" s="32">
        <v>0</v>
      </c>
      <c r="AF36" s="30"/>
      <c r="AG36" s="32">
        <v>0</v>
      </c>
      <c r="AH36" s="30"/>
      <c r="AI36" s="32">
        <v>0</v>
      </c>
      <c r="AJ36" s="31">
        <v>0</v>
      </c>
      <c r="AK36" s="33">
        <v>0</v>
      </c>
      <c r="AL36" s="33">
        <v>0</v>
      </c>
      <c r="AM36" s="31">
        <v>0</v>
      </c>
      <c r="AN36" s="32">
        <v>0</v>
      </c>
      <c r="AO36" s="32">
        <v>0</v>
      </c>
      <c r="AP36" s="31" t="s">
        <v>130</v>
      </c>
      <c r="AQ36" s="31"/>
      <c r="AR36" s="30">
        <v>17</v>
      </c>
      <c r="AS36" s="30" t="s">
        <v>78</v>
      </c>
      <c r="AT36" s="30" t="s">
        <v>79</v>
      </c>
      <c r="AU36" s="30" t="s">
        <v>80</v>
      </c>
      <c r="AV36" s="30"/>
      <c r="AW36" s="30"/>
    </row>
    <row r="37" spans="1:49" ht="18" hidden="1">
      <c r="A37" s="25">
        <v>18</v>
      </c>
      <c r="B37" s="26" t="s">
        <v>118</v>
      </c>
      <c r="C37" s="26" t="s">
        <v>93</v>
      </c>
      <c r="D37" s="26" t="s">
        <v>95</v>
      </c>
      <c r="E37" s="26" t="s">
        <v>81</v>
      </c>
      <c r="F37" s="26" t="s">
        <v>82</v>
      </c>
      <c r="G37" s="26" t="s">
        <v>83</v>
      </c>
      <c r="H37" s="27">
        <v>10.62</v>
      </c>
      <c r="I37" s="28">
        <v>8</v>
      </c>
      <c r="J37" s="27">
        <v>10.33</v>
      </c>
      <c r="K37" s="28">
        <v>5</v>
      </c>
      <c r="L37" s="27">
        <v>13</v>
      </c>
      <c r="M37" s="28">
        <v>9</v>
      </c>
      <c r="N37" s="27">
        <v>7.33</v>
      </c>
      <c r="O37" s="28">
        <v>0</v>
      </c>
      <c r="P37" s="27">
        <v>10.504</v>
      </c>
      <c r="Q37" s="27">
        <v>13</v>
      </c>
      <c r="R37" s="27">
        <v>7.33</v>
      </c>
      <c r="S37" s="27">
        <v>10.617999999999999</v>
      </c>
      <c r="T37" s="28">
        <v>30</v>
      </c>
      <c r="U37" s="28">
        <v>30</v>
      </c>
      <c r="V37" s="29" t="s">
        <v>131</v>
      </c>
      <c r="W37" s="30"/>
      <c r="X37" s="30">
        <v>18</v>
      </c>
      <c r="Y37" s="30" t="s">
        <v>81</v>
      </c>
      <c r="Z37" s="30" t="s">
        <v>82</v>
      </c>
      <c r="AA37" s="30" t="s">
        <v>83</v>
      </c>
      <c r="AB37" s="30"/>
      <c r="AC37" s="32">
        <v>0</v>
      </c>
      <c r="AD37" s="30"/>
      <c r="AE37" s="32">
        <v>0</v>
      </c>
      <c r="AF37" s="30"/>
      <c r="AG37" s="32">
        <v>0</v>
      </c>
      <c r="AH37" s="30"/>
      <c r="AI37" s="32">
        <v>0</v>
      </c>
      <c r="AJ37" s="31">
        <v>0</v>
      </c>
      <c r="AK37" s="33">
        <v>0</v>
      </c>
      <c r="AL37" s="33">
        <v>0</v>
      </c>
      <c r="AM37" s="31">
        <v>0</v>
      </c>
      <c r="AN37" s="32">
        <v>0</v>
      </c>
      <c r="AO37" s="32">
        <v>0</v>
      </c>
      <c r="AP37" s="31" t="s">
        <v>130</v>
      </c>
      <c r="AQ37" s="31"/>
      <c r="AR37" s="30">
        <v>18</v>
      </c>
      <c r="AS37" s="30" t="s">
        <v>81</v>
      </c>
      <c r="AT37" s="30" t="s">
        <v>82</v>
      </c>
      <c r="AU37" s="30" t="s">
        <v>83</v>
      </c>
      <c r="AV37" s="30"/>
      <c r="AW37" s="30"/>
    </row>
    <row r="38" spans="1:49" s="50" customFormat="1" ht="18">
      <c r="A38" s="43">
        <v>19</v>
      </c>
      <c r="B38" s="26" t="s">
        <v>119</v>
      </c>
      <c r="C38" s="26" t="s">
        <v>93</v>
      </c>
      <c r="D38" s="26" t="s">
        <v>95</v>
      </c>
      <c r="E38" s="44" t="s">
        <v>84</v>
      </c>
      <c r="F38" s="44" t="s">
        <v>85</v>
      </c>
      <c r="G38" s="44" t="s">
        <v>86</v>
      </c>
      <c r="H38" s="45">
        <v>10.119999999999999</v>
      </c>
      <c r="I38" s="28">
        <v>8</v>
      </c>
      <c r="J38" s="45">
        <v>13.5</v>
      </c>
      <c r="K38" s="28">
        <v>0</v>
      </c>
      <c r="L38" s="45">
        <v>12.5</v>
      </c>
      <c r="M38" s="28">
        <v>9</v>
      </c>
      <c r="N38" s="45">
        <v>11</v>
      </c>
      <c r="O38" s="28">
        <v>0</v>
      </c>
      <c r="P38" s="45">
        <v>9.0039999999999996</v>
      </c>
      <c r="Q38" s="45">
        <v>12.5</v>
      </c>
      <c r="R38" s="45">
        <v>8.16</v>
      </c>
      <c r="S38" s="45">
        <v>9.8840000000000003</v>
      </c>
      <c r="T38" s="46">
        <v>17</v>
      </c>
      <c r="U38" s="46">
        <v>17</v>
      </c>
      <c r="V38" s="47" t="s">
        <v>130</v>
      </c>
      <c r="W38" s="48"/>
      <c r="X38" s="44">
        <v>19</v>
      </c>
      <c r="Y38" s="44" t="s">
        <v>84</v>
      </c>
      <c r="Z38" s="44" t="s">
        <v>85</v>
      </c>
      <c r="AA38" s="44" t="s">
        <v>86</v>
      </c>
      <c r="AB38" s="44"/>
      <c r="AC38" s="46">
        <v>0</v>
      </c>
      <c r="AD38" s="44"/>
      <c r="AE38" s="46">
        <v>0</v>
      </c>
      <c r="AF38" s="44"/>
      <c r="AG38" s="46">
        <v>0</v>
      </c>
      <c r="AH38" s="44"/>
      <c r="AI38" s="46">
        <v>0</v>
      </c>
      <c r="AJ38" s="45">
        <v>0</v>
      </c>
      <c r="AK38" s="56">
        <v>0</v>
      </c>
      <c r="AL38" s="56">
        <v>0</v>
      </c>
      <c r="AM38" s="45">
        <v>0</v>
      </c>
      <c r="AN38" s="46">
        <v>0</v>
      </c>
      <c r="AO38" s="46">
        <v>0</v>
      </c>
      <c r="AP38" s="45" t="s">
        <v>130</v>
      </c>
      <c r="AQ38" s="49"/>
      <c r="AR38" s="48">
        <v>19</v>
      </c>
      <c r="AS38" s="48" t="s">
        <v>84</v>
      </c>
      <c r="AT38" s="48" t="s">
        <v>85</v>
      </c>
      <c r="AU38" s="48" t="s">
        <v>86</v>
      </c>
      <c r="AV38" s="48"/>
      <c r="AW38" s="48"/>
    </row>
    <row r="39" spans="1:49" s="50" customFormat="1" ht="18.75" thickBot="1">
      <c r="A39" s="51">
        <v>20</v>
      </c>
      <c r="B39" s="34" t="s">
        <v>120</v>
      </c>
      <c r="C39" s="34" t="s">
        <v>121</v>
      </c>
      <c r="D39" s="34" t="s">
        <v>122</v>
      </c>
      <c r="E39" s="52" t="s">
        <v>87</v>
      </c>
      <c r="F39" s="52" t="s">
        <v>88</v>
      </c>
      <c r="G39" s="52" t="s">
        <v>89</v>
      </c>
      <c r="H39" s="53"/>
      <c r="I39" s="35">
        <v>0</v>
      </c>
      <c r="J39" s="53"/>
      <c r="K39" s="35">
        <v>0</v>
      </c>
      <c r="L39" s="53"/>
      <c r="M39" s="35">
        <v>0</v>
      </c>
      <c r="N39" s="53"/>
      <c r="O39" s="35">
        <v>0</v>
      </c>
      <c r="P39" s="53">
        <v>0</v>
      </c>
      <c r="Q39" s="53">
        <v>0</v>
      </c>
      <c r="R39" s="53">
        <v>0</v>
      </c>
      <c r="S39" s="53">
        <v>0</v>
      </c>
      <c r="T39" s="54">
        <v>0</v>
      </c>
      <c r="U39" s="54">
        <v>0</v>
      </c>
      <c r="V39" s="55" t="s">
        <v>130</v>
      </c>
      <c r="W39" s="48"/>
      <c r="X39" s="44">
        <v>20</v>
      </c>
      <c r="Y39" s="44" t="s">
        <v>87</v>
      </c>
      <c r="Z39" s="44" t="s">
        <v>88</v>
      </c>
      <c r="AA39" s="44" t="s">
        <v>89</v>
      </c>
      <c r="AB39" s="44"/>
      <c r="AC39" s="46">
        <v>0</v>
      </c>
      <c r="AD39" s="44"/>
      <c r="AE39" s="46">
        <v>0</v>
      </c>
      <c r="AF39" s="44"/>
      <c r="AG39" s="46">
        <v>0</v>
      </c>
      <c r="AH39" s="44"/>
      <c r="AI39" s="46">
        <v>0</v>
      </c>
      <c r="AJ39" s="45">
        <v>0</v>
      </c>
      <c r="AK39" s="56">
        <v>0</v>
      </c>
      <c r="AL39" s="56">
        <v>0</v>
      </c>
      <c r="AM39" s="45">
        <v>0</v>
      </c>
      <c r="AN39" s="46">
        <v>0</v>
      </c>
      <c r="AO39" s="46">
        <v>0</v>
      </c>
      <c r="AP39" s="45" t="s">
        <v>130</v>
      </c>
      <c r="AQ39" s="49"/>
      <c r="AR39" s="48">
        <v>20</v>
      </c>
      <c r="AS39" s="48" t="s">
        <v>87</v>
      </c>
      <c r="AT39" s="48" t="s">
        <v>88</v>
      </c>
      <c r="AU39" s="48" t="s">
        <v>89</v>
      </c>
      <c r="AV39" s="48"/>
      <c r="AW39" s="48"/>
    </row>
  </sheetData>
  <autoFilter ref="A18:AW39">
    <filterColumn colId="21">
      <filters>
        <filter val="semestre non validé"/>
      </filters>
    </filterColumn>
  </autoFilter>
  <mergeCells count="3">
    <mergeCell ref="H16:N16"/>
    <mergeCell ref="H17:J17"/>
    <mergeCell ref="AB16:AH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PV1</vt:lpstr>
      <vt:lpstr>RELEVE1</vt:lpstr>
      <vt:lpstr>PVRAT</vt:lpstr>
      <vt:lpstr>'PV1'!Zone_d_impression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2014-02-17T12:15:34Z</cp:lastPrinted>
  <dcterms:created xsi:type="dcterms:W3CDTF">1996-10-21T11:03:58Z</dcterms:created>
  <dcterms:modified xsi:type="dcterms:W3CDTF">2014-03-12T13:51:36Z</dcterms:modified>
</cp:coreProperties>
</file>