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35" windowWidth="9180" windowHeight="4500"/>
  </bookViews>
  <sheets>
    <sheet name="PV1" sheetId="3" r:id="rId1"/>
    <sheet name="RELEVE1" sheetId="4" r:id="rId2"/>
    <sheet name="PV RECAPITULATIF" sheetId="5" r:id="rId3"/>
  </sheets>
  <definedNames>
    <definedName name="_xlnm._FilterDatabase" localSheetId="0" hidden="1">'PV1'!$A$21:$GJ$45</definedName>
    <definedName name="_xlnm.Print_Area" localSheetId="1">RELEVE1!$A$1:$R$37</definedName>
  </definedNames>
  <calcPr calcId="125725"/>
</workbook>
</file>

<file path=xl/calcChain.xml><?xml version="1.0" encoding="utf-8"?>
<calcChain xmlns="http://schemas.openxmlformats.org/spreadsheetml/2006/main">
  <c r="BQ23" i="3"/>
  <c r="BR23"/>
  <c r="BS23"/>
  <c r="BT23"/>
  <c r="BU23"/>
  <c r="BX23"/>
  <c r="BZ23"/>
  <c r="DG23" s="1"/>
  <c r="CB23"/>
  <c r="CE23"/>
  <c r="CF23"/>
  <c r="CG23"/>
  <c r="CH23"/>
  <c r="CI23"/>
  <c r="CL23"/>
  <c r="CN23"/>
  <c r="DK23" s="1"/>
  <c r="CP23"/>
  <c r="CS23"/>
  <c r="CT23"/>
  <c r="CU23"/>
  <c r="CV23"/>
  <c r="CW23"/>
  <c r="CZ23"/>
  <c r="DB23"/>
  <c r="DO23" s="1"/>
  <c r="DD23"/>
  <c r="DH23"/>
  <c r="DL23"/>
  <c r="DP23"/>
  <c r="DR23"/>
  <c r="DU23" s="1"/>
  <c r="BQ24"/>
  <c r="BR24"/>
  <c r="BS24"/>
  <c r="BT24"/>
  <c r="BU24"/>
  <c r="BX24"/>
  <c r="BZ24"/>
  <c r="DG24" s="1"/>
  <c r="DH24" s="1"/>
  <c r="CB24"/>
  <c r="CE24"/>
  <c r="CF24"/>
  <c r="CG24"/>
  <c r="CH24"/>
  <c r="CI24"/>
  <c r="CL24"/>
  <c r="CN24"/>
  <c r="DK24" s="1"/>
  <c r="DL24" s="1"/>
  <c r="CP24"/>
  <c r="CS24"/>
  <c r="CT24"/>
  <c r="CU24"/>
  <c r="CV24"/>
  <c r="CW24"/>
  <c r="CZ24"/>
  <c r="DB24"/>
  <c r="DO24" s="1"/>
  <c r="DP24" s="1"/>
  <c r="DD24"/>
  <c r="DR24"/>
  <c r="DU24" s="1"/>
  <c r="BQ25"/>
  <c r="BR25"/>
  <c r="BS25"/>
  <c r="BT25"/>
  <c r="BU25"/>
  <c r="BX25"/>
  <c r="BZ25"/>
  <c r="DG25" s="1"/>
  <c r="CB25"/>
  <c r="CE25"/>
  <c r="CF25"/>
  <c r="CG25"/>
  <c r="CH25"/>
  <c r="CI25"/>
  <c r="CL25"/>
  <c r="CN25"/>
  <c r="DK25" s="1"/>
  <c r="CP25"/>
  <c r="CS25"/>
  <c r="CT25"/>
  <c r="CU25"/>
  <c r="CV25"/>
  <c r="CW25"/>
  <c r="CZ25"/>
  <c r="DB25"/>
  <c r="DO25" s="1"/>
  <c r="DD25"/>
  <c r="DH25"/>
  <c r="DL25"/>
  <c r="DP25"/>
  <c r="DR25"/>
  <c r="DU25" s="1"/>
  <c r="BQ26"/>
  <c r="BR26"/>
  <c r="BS26"/>
  <c r="BT26"/>
  <c r="BU26"/>
  <c r="BX26"/>
  <c r="BZ26"/>
  <c r="DG26" s="1"/>
  <c r="DH26" s="1"/>
  <c r="CB26"/>
  <c r="CE26"/>
  <c r="CF26"/>
  <c r="CG26"/>
  <c r="CH26"/>
  <c r="CI26"/>
  <c r="CL26"/>
  <c r="CN26"/>
  <c r="DK26" s="1"/>
  <c r="DL26" s="1"/>
  <c r="CP26"/>
  <c r="CS26"/>
  <c r="CT26"/>
  <c r="CU26"/>
  <c r="CV26"/>
  <c r="CW26"/>
  <c r="CZ26"/>
  <c r="DB26"/>
  <c r="DO26" s="1"/>
  <c r="DP26" s="1"/>
  <c r="DD26"/>
  <c r="DR26"/>
  <c r="DU26" s="1"/>
  <c r="BQ27"/>
  <c r="BR27"/>
  <c r="BS27"/>
  <c r="BT27"/>
  <c r="BU27"/>
  <c r="BX27"/>
  <c r="BZ27"/>
  <c r="DG27" s="1"/>
  <c r="CB27"/>
  <c r="CE27"/>
  <c r="CF27"/>
  <c r="CG27"/>
  <c r="CH27"/>
  <c r="CI27"/>
  <c r="CL27"/>
  <c r="CN27"/>
  <c r="DK27" s="1"/>
  <c r="CP27"/>
  <c r="CS27"/>
  <c r="CT27"/>
  <c r="CU27"/>
  <c r="CV27"/>
  <c r="CW27"/>
  <c r="CZ27"/>
  <c r="DB27"/>
  <c r="DO27" s="1"/>
  <c r="DD27"/>
  <c r="DH27"/>
  <c r="DL27"/>
  <c r="DP27"/>
  <c r="DR27"/>
  <c r="DU27" s="1"/>
  <c r="BQ28"/>
  <c r="BR28"/>
  <c r="BS28"/>
  <c r="BT28"/>
  <c r="BU28"/>
  <c r="BX28"/>
  <c r="BZ28"/>
  <c r="DG28" s="1"/>
  <c r="DH28" s="1"/>
  <c r="CB28"/>
  <c r="CE28"/>
  <c r="CF28"/>
  <c r="CG28"/>
  <c r="CH28"/>
  <c r="CI28"/>
  <c r="CL28"/>
  <c r="CN28"/>
  <c r="DK28" s="1"/>
  <c r="DL28" s="1"/>
  <c r="CP28"/>
  <c r="CS28"/>
  <c r="CT28"/>
  <c r="CU28"/>
  <c r="CV28"/>
  <c r="CW28"/>
  <c r="CZ28"/>
  <c r="DB28"/>
  <c r="DO28" s="1"/>
  <c r="DP28" s="1"/>
  <c r="DD28"/>
  <c r="DR28"/>
  <c r="DU28" s="1"/>
  <c r="BQ29"/>
  <c r="BR29"/>
  <c r="BS29"/>
  <c r="BT29"/>
  <c r="BU29"/>
  <c r="BX29"/>
  <c r="BZ29"/>
  <c r="DG29" s="1"/>
  <c r="CB29"/>
  <c r="CE29"/>
  <c r="CF29"/>
  <c r="CG29"/>
  <c r="CH29"/>
  <c r="CI29"/>
  <c r="CL29"/>
  <c r="CN29"/>
  <c r="DK29" s="1"/>
  <c r="CP29"/>
  <c r="CS29"/>
  <c r="CT29"/>
  <c r="CU29"/>
  <c r="CV29"/>
  <c r="CW29"/>
  <c r="CZ29"/>
  <c r="DB29"/>
  <c r="DO29" s="1"/>
  <c r="DD29"/>
  <c r="DH29"/>
  <c r="DL29"/>
  <c r="DP29"/>
  <c r="DR29"/>
  <c r="DU29" s="1"/>
  <c r="BQ30"/>
  <c r="BR30"/>
  <c r="BS30"/>
  <c r="BT30"/>
  <c r="BU30"/>
  <c r="BX30"/>
  <c r="BZ30"/>
  <c r="DG30" s="1"/>
  <c r="DH30" s="1"/>
  <c r="CB30"/>
  <c r="CE30"/>
  <c r="CF30"/>
  <c r="CG30"/>
  <c r="CH30"/>
  <c r="CI30"/>
  <c r="CL30"/>
  <c r="CN30"/>
  <c r="DK30" s="1"/>
  <c r="DL30" s="1"/>
  <c r="CP30"/>
  <c r="CS30"/>
  <c r="CT30"/>
  <c r="CU30"/>
  <c r="CV30"/>
  <c r="CW30"/>
  <c r="CZ30"/>
  <c r="DB30"/>
  <c r="DO30" s="1"/>
  <c r="DP30" s="1"/>
  <c r="DD30"/>
  <c r="DR30"/>
  <c r="DU30" s="1"/>
  <c r="BQ31"/>
  <c r="BR31"/>
  <c r="BS31"/>
  <c r="BT31"/>
  <c r="BU31"/>
  <c r="BX31"/>
  <c r="BZ31"/>
  <c r="DG31" s="1"/>
  <c r="CB31"/>
  <c r="CE31"/>
  <c r="CF31"/>
  <c r="CG31"/>
  <c r="CH31"/>
  <c r="CI31"/>
  <c r="CL31"/>
  <c r="CN31"/>
  <c r="DK31" s="1"/>
  <c r="CP31"/>
  <c r="CS31"/>
  <c r="CT31"/>
  <c r="CU31"/>
  <c r="CV31"/>
  <c r="CW31"/>
  <c r="CZ31"/>
  <c r="DB31"/>
  <c r="DO31" s="1"/>
  <c r="DD31"/>
  <c r="DH31"/>
  <c r="DL31"/>
  <c r="DP31"/>
  <c r="DR31"/>
  <c r="DU31" s="1"/>
  <c r="BQ32"/>
  <c r="BR32"/>
  <c r="BS32"/>
  <c r="BT32"/>
  <c r="BU32"/>
  <c r="BX32"/>
  <c r="BZ32"/>
  <c r="DG32" s="1"/>
  <c r="DH32" s="1"/>
  <c r="CB32"/>
  <c r="CE32"/>
  <c r="CF32"/>
  <c r="CG32"/>
  <c r="CH32"/>
  <c r="CI32"/>
  <c r="CL32"/>
  <c r="CN32"/>
  <c r="DK32" s="1"/>
  <c r="DL32" s="1"/>
  <c r="CP32"/>
  <c r="CS32"/>
  <c r="CT32"/>
  <c r="CU32"/>
  <c r="CV32"/>
  <c r="CW32"/>
  <c r="CZ32"/>
  <c r="DB32"/>
  <c r="DO32" s="1"/>
  <c r="DP32" s="1"/>
  <c r="DD32"/>
  <c r="DR32"/>
  <c r="DU32" s="1"/>
  <c r="BQ33"/>
  <c r="BR33"/>
  <c r="BS33"/>
  <c r="BT33"/>
  <c r="BU33"/>
  <c r="BX33"/>
  <c r="BZ33"/>
  <c r="DG33" s="1"/>
  <c r="CB33"/>
  <c r="CE33"/>
  <c r="CF33"/>
  <c r="CG33"/>
  <c r="CH33"/>
  <c r="CI33"/>
  <c r="CL33"/>
  <c r="CN33"/>
  <c r="DK33" s="1"/>
  <c r="CP33"/>
  <c r="CS33"/>
  <c r="CT33"/>
  <c r="CU33"/>
  <c r="CV33"/>
  <c r="CW33"/>
  <c r="CZ33"/>
  <c r="DB33"/>
  <c r="DO33" s="1"/>
  <c r="DD33"/>
  <c r="DH33"/>
  <c r="DL33"/>
  <c r="DP33"/>
  <c r="DR33"/>
  <c r="DU33" s="1"/>
  <c r="BQ34"/>
  <c r="BR34"/>
  <c r="BS34"/>
  <c r="BT34"/>
  <c r="BU34"/>
  <c r="BX34"/>
  <c r="BZ34"/>
  <c r="DG34" s="1"/>
  <c r="DH34" s="1"/>
  <c r="CB34"/>
  <c r="CE34"/>
  <c r="CF34"/>
  <c r="CG34"/>
  <c r="CH34"/>
  <c r="CI34"/>
  <c r="CL34"/>
  <c r="CN34"/>
  <c r="DK34" s="1"/>
  <c r="DL34" s="1"/>
  <c r="CP34"/>
  <c r="CS34"/>
  <c r="CT34"/>
  <c r="CU34"/>
  <c r="CV34"/>
  <c r="CW34"/>
  <c r="CZ34"/>
  <c r="DB34"/>
  <c r="DO34" s="1"/>
  <c r="DP34" s="1"/>
  <c r="DD34"/>
  <c r="DR34"/>
  <c r="DU34" s="1"/>
  <c r="BQ35"/>
  <c r="BR35"/>
  <c r="BS35"/>
  <c r="BT35"/>
  <c r="BU35"/>
  <c r="BX35"/>
  <c r="BZ35"/>
  <c r="DG35" s="1"/>
  <c r="CB35"/>
  <c r="CE35"/>
  <c r="CF35"/>
  <c r="CG35"/>
  <c r="CH35"/>
  <c r="CI35"/>
  <c r="CL35"/>
  <c r="CN35"/>
  <c r="DK35" s="1"/>
  <c r="CP35"/>
  <c r="CS35"/>
  <c r="CT35"/>
  <c r="CU35"/>
  <c r="CV35"/>
  <c r="CW35"/>
  <c r="CZ35"/>
  <c r="DB35"/>
  <c r="DO35" s="1"/>
  <c r="DD35"/>
  <c r="DH35"/>
  <c r="DL35"/>
  <c r="DP35"/>
  <c r="DR35"/>
  <c r="DU35" s="1"/>
  <c r="BQ36"/>
  <c r="BR36"/>
  <c r="BS36"/>
  <c r="BT36"/>
  <c r="BU36"/>
  <c r="BX36"/>
  <c r="BZ36"/>
  <c r="DG36" s="1"/>
  <c r="DH36" s="1"/>
  <c r="CB36"/>
  <c r="CE36"/>
  <c r="CF36"/>
  <c r="CG36"/>
  <c r="CH36"/>
  <c r="CI36"/>
  <c r="CL36"/>
  <c r="CN36"/>
  <c r="DK36" s="1"/>
  <c r="DL36" s="1"/>
  <c r="CP36"/>
  <c r="CS36"/>
  <c r="CT36"/>
  <c r="CU36"/>
  <c r="CV36"/>
  <c r="CW36"/>
  <c r="CZ36"/>
  <c r="DB36"/>
  <c r="DO36" s="1"/>
  <c r="DP36" s="1"/>
  <c r="DD36"/>
  <c r="DR36"/>
  <c r="DU36" s="1"/>
  <c r="BQ37"/>
  <c r="BR37"/>
  <c r="BS37"/>
  <c r="BT37"/>
  <c r="BU37"/>
  <c r="BX37"/>
  <c r="BZ37"/>
  <c r="DG37" s="1"/>
  <c r="CB37"/>
  <c r="CE37"/>
  <c r="CF37"/>
  <c r="CG37"/>
  <c r="CH37"/>
  <c r="CI37"/>
  <c r="CL37"/>
  <c r="CN37"/>
  <c r="DK37" s="1"/>
  <c r="CP37"/>
  <c r="CS37"/>
  <c r="CT37"/>
  <c r="CU37"/>
  <c r="CV37"/>
  <c r="CW37"/>
  <c r="CZ37"/>
  <c r="DB37"/>
  <c r="DO37" s="1"/>
  <c r="DD37"/>
  <c r="DH37"/>
  <c r="DL37"/>
  <c r="DP37"/>
  <c r="DR37"/>
  <c r="DU37" s="1"/>
  <c r="BQ38"/>
  <c r="BR38"/>
  <c r="BS38"/>
  <c r="BT38"/>
  <c r="BU38"/>
  <c r="BX38"/>
  <c r="BZ38"/>
  <c r="DG38" s="1"/>
  <c r="DH38" s="1"/>
  <c r="CB38"/>
  <c r="CE38"/>
  <c r="CF38"/>
  <c r="CG38"/>
  <c r="CH38"/>
  <c r="CI38"/>
  <c r="CL38"/>
  <c r="CN38"/>
  <c r="DK38" s="1"/>
  <c r="DL38" s="1"/>
  <c r="CP38"/>
  <c r="CS38"/>
  <c r="CT38"/>
  <c r="CU38"/>
  <c r="CV38"/>
  <c r="CW38"/>
  <c r="CZ38"/>
  <c r="DB38"/>
  <c r="DO38" s="1"/>
  <c r="DP38" s="1"/>
  <c r="DD38"/>
  <c r="DR38"/>
  <c r="DU38" s="1"/>
  <c r="BQ39"/>
  <c r="BR39"/>
  <c r="BS39"/>
  <c r="BT39"/>
  <c r="BU39"/>
  <c r="BX39"/>
  <c r="BZ39"/>
  <c r="DG39" s="1"/>
  <c r="CB39"/>
  <c r="CE39"/>
  <c r="CF39"/>
  <c r="CG39"/>
  <c r="CH39"/>
  <c r="CI39"/>
  <c r="CL39"/>
  <c r="CN39"/>
  <c r="DK39" s="1"/>
  <c r="CP39"/>
  <c r="CS39"/>
  <c r="CT39"/>
  <c r="CU39"/>
  <c r="CV39"/>
  <c r="CW39"/>
  <c r="CZ39"/>
  <c r="DB39"/>
  <c r="DO39" s="1"/>
  <c r="DD39"/>
  <c r="DH39"/>
  <c r="DL39"/>
  <c r="DP39"/>
  <c r="DR39"/>
  <c r="DU39" s="1"/>
  <c r="BQ40"/>
  <c r="BR40"/>
  <c r="BS40"/>
  <c r="BT40"/>
  <c r="BU40"/>
  <c r="BX40"/>
  <c r="BY40" s="1"/>
  <c r="BZ40"/>
  <c r="DG40" s="1"/>
  <c r="CA40"/>
  <c r="CB40"/>
  <c r="CE40"/>
  <c r="CF40"/>
  <c r="CG40"/>
  <c r="CH40"/>
  <c r="CI40"/>
  <c r="CL40"/>
  <c r="CM40" s="1"/>
  <c r="CN40"/>
  <c r="DK40" s="1"/>
  <c r="DL40" s="1"/>
  <c r="CP40"/>
  <c r="CS40"/>
  <c r="CT40"/>
  <c r="CU40"/>
  <c r="CV40"/>
  <c r="CW40"/>
  <c r="CZ40"/>
  <c r="DA40" s="1"/>
  <c r="DB40"/>
  <c r="DO40" s="1"/>
  <c r="DP40" s="1"/>
  <c r="DD40"/>
  <c r="DE40"/>
  <c r="DF40"/>
  <c r="BQ41"/>
  <c r="BR41"/>
  <c r="BS41"/>
  <c r="BT41"/>
  <c r="BU41"/>
  <c r="BX41"/>
  <c r="BY41" s="1"/>
  <c r="BZ41"/>
  <c r="DG41" s="1"/>
  <c r="CB41"/>
  <c r="CE41"/>
  <c r="CF41"/>
  <c r="CG41"/>
  <c r="CH41"/>
  <c r="CI41"/>
  <c r="CL41"/>
  <c r="CM41" s="1"/>
  <c r="CN41"/>
  <c r="DK41" s="1"/>
  <c r="DL41" s="1"/>
  <c r="CP41"/>
  <c r="CS41"/>
  <c r="CT41"/>
  <c r="CU41"/>
  <c r="CV41"/>
  <c r="CW41"/>
  <c r="CZ41"/>
  <c r="DA41" s="1"/>
  <c r="DB41"/>
  <c r="DO41" s="1"/>
  <c r="DP41" s="1"/>
  <c r="DD41"/>
  <c r="BQ42"/>
  <c r="BR42"/>
  <c r="BS42"/>
  <c r="BT42"/>
  <c r="BU42"/>
  <c r="BX42"/>
  <c r="BY42" s="1"/>
  <c r="BZ42"/>
  <c r="DG42" s="1"/>
  <c r="CB42"/>
  <c r="CE42"/>
  <c r="CF42"/>
  <c r="CG42"/>
  <c r="CH42"/>
  <c r="CI42"/>
  <c r="CL42"/>
  <c r="CM42" s="1"/>
  <c r="CN42"/>
  <c r="DK42" s="1"/>
  <c r="DL42" s="1"/>
  <c r="CP42"/>
  <c r="CS42"/>
  <c r="CT42"/>
  <c r="CU42"/>
  <c r="CV42"/>
  <c r="CW42"/>
  <c r="CZ42"/>
  <c r="DA42" s="1"/>
  <c r="DB42"/>
  <c r="DO42" s="1"/>
  <c r="DP42" s="1"/>
  <c r="DD42"/>
  <c r="BQ43"/>
  <c r="BR43"/>
  <c r="BS43"/>
  <c r="BT43"/>
  <c r="BU43"/>
  <c r="BX43"/>
  <c r="BY43" s="1"/>
  <c r="BZ43"/>
  <c r="DG43" s="1"/>
  <c r="CB43"/>
  <c r="CE43"/>
  <c r="CF43"/>
  <c r="CG43"/>
  <c r="CH43"/>
  <c r="CI43"/>
  <c r="CL43"/>
  <c r="CM43" s="1"/>
  <c r="CN43"/>
  <c r="DK43" s="1"/>
  <c r="DL43" s="1"/>
  <c r="CP43"/>
  <c r="CS43"/>
  <c r="CT43"/>
  <c r="CU43"/>
  <c r="CV43"/>
  <c r="CW43"/>
  <c r="CZ43"/>
  <c r="DA43" s="1"/>
  <c r="DB43"/>
  <c r="DO43" s="1"/>
  <c r="DP43" s="1"/>
  <c r="DD43"/>
  <c r="BQ44"/>
  <c r="BR44"/>
  <c r="BS44"/>
  <c r="BT44"/>
  <c r="BU44"/>
  <c r="BX44"/>
  <c r="BY44" s="1"/>
  <c r="BZ44"/>
  <c r="DG44" s="1"/>
  <c r="CB44"/>
  <c r="CE44"/>
  <c r="CF44"/>
  <c r="CG44"/>
  <c r="CH44"/>
  <c r="CI44"/>
  <c r="CL44"/>
  <c r="CM44" s="1"/>
  <c r="CN44"/>
  <c r="DK44" s="1"/>
  <c r="DL44" s="1"/>
  <c r="CP44"/>
  <c r="CS44"/>
  <c r="CT44"/>
  <c r="CU44"/>
  <c r="CV44"/>
  <c r="CW44"/>
  <c r="CZ44"/>
  <c r="DA44" s="1"/>
  <c r="DB44"/>
  <c r="DO44" s="1"/>
  <c r="DP44" s="1"/>
  <c r="DD44"/>
  <c r="BQ45"/>
  <c r="BR45"/>
  <c r="BS45"/>
  <c r="BT45"/>
  <c r="BU45"/>
  <c r="BX45"/>
  <c r="BY45" s="1"/>
  <c r="BZ45"/>
  <c r="DG45" s="1"/>
  <c r="CB45"/>
  <c r="CE45"/>
  <c r="CF45"/>
  <c r="CG45"/>
  <c r="CH45"/>
  <c r="CI45"/>
  <c r="CL45"/>
  <c r="CM45" s="1"/>
  <c r="CN45"/>
  <c r="DK45" s="1"/>
  <c r="DL45" s="1"/>
  <c r="CP45"/>
  <c r="CS45"/>
  <c r="CT45"/>
  <c r="CU45"/>
  <c r="CV45"/>
  <c r="CW45"/>
  <c r="CZ45"/>
  <c r="DA45" s="1"/>
  <c r="DB45"/>
  <c r="DO45" s="1"/>
  <c r="DP45" s="1"/>
  <c r="DD45"/>
  <c r="BQ46"/>
  <c r="BR46"/>
  <c r="BS46"/>
  <c r="BT46"/>
  <c r="BU46"/>
  <c r="BX46"/>
  <c r="BY46" s="1"/>
  <c r="BZ46"/>
  <c r="DG46" s="1"/>
  <c r="CB46"/>
  <c r="CE46"/>
  <c r="CF46"/>
  <c r="CG46"/>
  <c r="CH46"/>
  <c r="CI46"/>
  <c r="CL46"/>
  <c r="CM46" s="1"/>
  <c r="CN46"/>
  <c r="DK46" s="1"/>
  <c r="DL46" s="1"/>
  <c r="CP46"/>
  <c r="CS46"/>
  <c r="CT46"/>
  <c r="CU46"/>
  <c r="CV46"/>
  <c r="CW46"/>
  <c r="CZ46"/>
  <c r="DA46" s="1"/>
  <c r="DB46"/>
  <c r="DO46" s="1"/>
  <c r="DP46" s="1"/>
  <c r="DD46"/>
  <c r="BQ47"/>
  <c r="BR47"/>
  <c r="BS47"/>
  <c r="BT47"/>
  <c r="BU47"/>
  <c r="BX47"/>
  <c r="BY47" s="1"/>
  <c r="BZ47"/>
  <c r="DG47" s="1"/>
  <c r="CB47"/>
  <c r="CE47"/>
  <c r="CF47"/>
  <c r="CG47"/>
  <c r="CH47"/>
  <c r="CI47"/>
  <c r="CL47"/>
  <c r="CM47" s="1"/>
  <c r="CN47"/>
  <c r="DK47" s="1"/>
  <c r="DL47" s="1"/>
  <c r="CP47"/>
  <c r="CS47"/>
  <c r="CT47"/>
  <c r="CU47"/>
  <c r="CV47"/>
  <c r="CW47"/>
  <c r="CZ47"/>
  <c r="DA47" s="1"/>
  <c r="DB47"/>
  <c r="DO47" s="1"/>
  <c r="DP47" s="1"/>
  <c r="DD47"/>
  <c r="BQ48"/>
  <c r="BR48"/>
  <c r="BS48"/>
  <c r="BT48"/>
  <c r="BU48"/>
  <c r="BX48"/>
  <c r="BY48" s="1"/>
  <c r="BZ48"/>
  <c r="DG48" s="1"/>
  <c r="CB48"/>
  <c r="CE48"/>
  <c r="CF48"/>
  <c r="CG48"/>
  <c r="CH48"/>
  <c r="CI48"/>
  <c r="CL48"/>
  <c r="CM48" s="1"/>
  <c r="CN48"/>
  <c r="DK48" s="1"/>
  <c r="DL48" s="1"/>
  <c r="CP48"/>
  <c r="CS48"/>
  <c r="CT48"/>
  <c r="CU48"/>
  <c r="CV48"/>
  <c r="CW48"/>
  <c r="CZ48"/>
  <c r="DA48" s="1"/>
  <c r="DB48"/>
  <c r="DO48" s="1"/>
  <c r="DP48" s="1"/>
  <c r="DD48"/>
  <c r="U23"/>
  <c r="X23"/>
  <c r="Y23" s="1"/>
  <c r="Z23"/>
  <c r="AB23"/>
  <c r="AE23"/>
  <c r="AF23" s="1"/>
  <c r="AG23"/>
  <c r="AH23"/>
  <c r="AI23"/>
  <c r="AL23"/>
  <c r="AM23" s="1"/>
  <c r="AN23"/>
  <c r="AO23"/>
  <c r="AP23"/>
  <c r="AS23"/>
  <c r="AT23" s="1"/>
  <c r="AW23"/>
  <c r="AX23" s="1"/>
  <c r="BA23"/>
  <c r="BB23" s="1"/>
  <c r="U24"/>
  <c r="X24"/>
  <c r="Y24" s="1"/>
  <c r="Z24"/>
  <c r="AB24"/>
  <c r="AE24"/>
  <c r="AF24" s="1"/>
  <c r="AG24"/>
  <c r="AI24"/>
  <c r="AL24"/>
  <c r="AM24" s="1"/>
  <c r="AN24"/>
  <c r="AP24"/>
  <c r="AS24"/>
  <c r="AT24" s="1"/>
  <c r="AW24"/>
  <c r="AX24" s="1"/>
  <c r="AY24"/>
  <c r="AZ24" s="1"/>
  <c r="BA24"/>
  <c r="BB24" s="1"/>
  <c r="U25"/>
  <c r="X25"/>
  <c r="Y25" s="1"/>
  <c r="Z25"/>
  <c r="AB25"/>
  <c r="AE25"/>
  <c r="AF25" s="1"/>
  <c r="AG25"/>
  <c r="AI25"/>
  <c r="AL25"/>
  <c r="AM25" s="1"/>
  <c r="AN25"/>
  <c r="AP25"/>
  <c r="AS25"/>
  <c r="AT25" s="1"/>
  <c r="AW25"/>
  <c r="AX25" s="1"/>
  <c r="AY25"/>
  <c r="AZ25" s="1"/>
  <c r="BA25"/>
  <c r="BB25" s="1"/>
  <c r="U26"/>
  <c r="X26"/>
  <c r="Y26" s="1"/>
  <c r="Z26"/>
  <c r="AB26"/>
  <c r="AE26"/>
  <c r="AF26" s="1"/>
  <c r="AG26"/>
  <c r="AI26"/>
  <c r="AL26"/>
  <c r="AM26" s="1"/>
  <c r="AN26"/>
  <c r="AP26"/>
  <c r="AS26"/>
  <c r="AT26" s="1"/>
  <c r="AW26"/>
  <c r="AX26" s="1"/>
  <c r="AY26"/>
  <c r="AZ26" s="1"/>
  <c r="BA26"/>
  <c r="BB26" s="1"/>
  <c r="U27"/>
  <c r="X27"/>
  <c r="Y27" s="1"/>
  <c r="Z27"/>
  <c r="AB27"/>
  <c r="AE27"/>
  <c r="AF27" s="1"/>
  <c r="AG27"/>
  <c r="AI27"/>
  <c r="AL27"/>
  <c r="AM27" s="1"/>
  <c r="AN27"/>
  <c r="AP27"/>
  <c r="AS27"/>
  <c r="AT27" s="1"/>
  <c r="AW27"/>
  <c r="AX27" s="1"/>
  <c r="AY27"/>
  <c r="AZ27" s="1"/>
  <c r="BA27"/>
  <c r="BB27" s="1"/>
  <c r="U28"/>
  <c r="X28"/>
  <c r="Y28" s="1"/>
  <c r="Z28"/>
  <c r="AB28"/>
  <c r="AE28"/>
  <c r="AF28" s="1"/>
  <c r="AG28"/>
  <c r="AI28"/>
  <c r="AL28"/>
  <c r="AM28" s="1"/>
  <c r="AN28"/>
  <c r="AP28"/>
  <c r="AS28"/>
  <c r="AT28" s="1"/>
  <c r="AW28"/>
  <c r="AX28" s="1"/>
  <c r="AY28"/>
  <c r="AZ28" s="1"/>
  <c r="BA28"/>
  <c r="BB28" s="1"/>
  <c r="U29"/>
  <c r="X29"/>
  <c r="Y29" s="1"/>
  <c r="Z29"/>
  <c r="AB29"/>
  <c r="AE29"/>
  <c r="AF29" s="1"/>
  <c r="AG29"/>
  <c r="AI29"/>
  <c r="AL29"/>
  <c r="AM29" s="1"/>
  <c r="AN29"/>
  <c r="AP29"/>
  <c r="AS29"/>
  <c r="AT29" s="1"/>
  <c r="AW29"/>
  <c r="AX29" s="1"/>
  <c r="AY29"/>
  <c r="AZ29" s="1"/>
  <c r="BA29"/>
  <c r="BB29" s="1"/>
  <c r="U30"/>
  <c r="X30"/>
  <c r="Y30" s="1"/>
  <c r="Z30"/>
  <c r="AB30"/>
  <c r="AE30"/>
  <c r="AF30" s="1"/>
  <c r="AG30"/>
  <c r="AI30"/>
  <c r="AL30"/>
  <c r="AM30"/>
  <c r="AN30"/>
  <c r="AO30"/>
  <c r="AP30"/>
  <c r="AS30"/>
  <c r="AT30" s="1"/>
  <c r="AW30"/>
  <c r="AX30" s="1"/>
  <c r="AY30"/>
  <c r="AZ30" s="1"/>
  <c r="BA30"/>
  <c r="BB30" s="1"/>
  <c r="U31"/>
  <c r="X31"/>
  <c r="Y31" s="1"/>
  <c r="Z31"/>
  <c r="AB31"/>
  <c r="AE31"/>
  <c r="AF31" s="1"/>
  <c r="AG31"/>
  <c r="AI31"/>
  <c r="AL31"/>
  <c r="AM31" s="1"/>
  <c r="AN31"/>
  <c r="AP31"/>
  <c r="AS31"/>
  <c r="AT31" s="1"/>
  <c r="AW31"/>
  <c r="AX31" s="1"/>
  <c r="AY31"/>
  <c r="AZ31" s="1"/>
  <c r="BA31"/>
  <c r="BB31" s="1"/>
  <c r="U32"/>
  <c r="X32"/>
  <c r="Y32" s="1"/>
  <c r="Z32"/>
  <c r="AB32"/>
  <c r="AE32"/>
  <c r="AF32" s="1"/>
  <c r="AG32"/>
  <c r="AI32"/>
  <c r="AL32"/>
  <c r="AM32" s="1"/>
  <c r="AN32"/>
  <c r="AP32"/>
  <c r="AS32"/>
  <c r="AT32" s="1"/>
  <c r="AW32"/>
  <c r="AX32" s="1"/>
  <c r="AY32"/>
  <c r="AZ32" s="1"/>
  <c r="BA32"/>
  <c r="BB32" s="1"/>
  <c r="U33"/>
  <c r="X33"/>
  <c r="Y33" s="1"/>
  <c r="Z33"/>
  <c r="AB33"/>
  <c r="AE33"/>
  <c r="AF33" s="1"/>
  <c r="AG33"/>
  <c r="AI33"/>
  <c r="AL33"/>
  <c r="AM33" s="1"/>
  <c r="AN33"/>
  <c r="AP33"/>
  <c r="AS33"/>
  <c r="AT33" s="1"/>
  <c r="AW33"/>
  <c r="AX33" s="1"/>
  <c r="AY33"/>
  <c r="AZ33" s="1"/>
  <c r="BA33"/>
  <c r="BB33" s="1"/>
  <c r="U34"/>
  <c r="X34"/>
  <c r="Y34" s="1"/>
  <c r="Z34"/>
  <c r="AB34"/>
  <c r="AE34"/>
  <c r="AF34" s="1"/>
  <c r="AG34"/>
  <c r="AI34"/>
  <c r="AL34"/>
  <c r="AM34" s="1"/>
  <c r="AN34"/>
  <c r="AP34"/>
  <c r="AS34"/>
  <c r="AT34" s="1"/>
  <c r="AW34"/>
  <c r="AX34" s="1"/>
  <c r="AY34"/>
  <c r="AZ34" s="1"/>
  <c r="BA34"/>
  <c r="BB34" s="1"/>
  <c r="U35"/>
  <c r="X35"/>
  <c r="Y35" s="1"/>
  <c r="Z35"/>
  <c r="AB35"/>
  <c r="AE35"/>
  <c r="AF35" s="1"/>
  <c r="AG35"/>
  <c r="AI35"/>
  <c r="AL35"/>
  <c r="AM35" s="1"/>
  <c r="AN35"/>
  <c r="AP35"/>
  <c r="AS35"/>
  <c r="AT35" s="1"/>
  <c r="AW35"/>
  <c r="AX35" s="1"/>
  <c r="AY35"/>
  <c r="AZ35" s="1"/>
  <c r="BA35"/>
  <c r="BB35" s="1"/>
  <c r="U36"/>
  <c r="X36"/>
  <c r="Y36" s="1"/>
  <c r="Z36"/>
  <c r="AB36"/>
  <c r="AE36"/>
  <c r="AF36" s="1"/>
  <c r="AG36"/>
  <c r="AI36"/>
  <c r="AL36"/>
  <c r="AM36" s="1"/>
  <c r="AN36"/>
  <c r="AP36"/>
  <c r="AS36"/>
  <c r="AT36" s="1"/>
  <c r="AW36"/>
  <c r="AX36" s="1"/>
  <c r="AY36"/>
  <c r="AZ36" s="1"/>
  <c r="BA36"/>
  <c r="BB36" s="1"/>
  <c r="U37"/>
  <c r="X37"/>
  <c r="Y37" s="1"/>
  <c r="Z37"/>
  <c r="AB37"/>
  <c r="AE37"/>
  <c r="AF37" s="1"/>
  <c r="AG37"/>
  <c r="AI37"/>
  <c r="AL37"/>
  <c r="AM37" s="1"/>
  <c r="AN37"/>
  <c r="AP37"/>
  <c r="AS37"/>
  <c r="AT37" s="1"/>
  <c r="AW37"/>
  <c r="AX37" s="1"/>
  <c r="AY37"/>
  <c r="AZ37" s="1"/>
  <c r="BA37"/>
  <c r="BB37" s="1"/>
  <c r="U38"/>
  <c r="X38"/>
  <c r="Y38" s="1"/>
  <c r="Z38"/>
  <c r="AB38"/>
  <c r="AE38"/>
  <c r="AF38" s="1"/>
  <c r="AG38"/>
  <c r="AI38"/>
  <c r="AL38"/>
  <c r="AM38" s="1"/>
  <c r="AN38"/>
  <c r="AP38"/>
  <c r="AS38"/>
  <c r="AT38" s="1"/>
  <c r="AW38"/>
  <c r="AX38" s="1"/>
  <c r="AY38"/>
  <c r="AZ38" s="1"/>
  <c r="BA38"/>
  <c r="BB38" s="1"/>
  <c r="U39"/>
  <c r="X39"/>
  <c r="Y39" s="1"/>
  <c r="Z39"/>
  <c r="AB39"/>
  <c r="AE39"/>
  <c r="AF39" s="1"/>
  <c r="AG39"/>
  <c r="AI39"/>
  <c r="AL39"/>
  <c r="AM39" s="1"/>
  <c r="AN39"/>
  <c r="AP39"/>
  <c r="AS39"/>
  <c r="AT39" s="1"/>
  <c r="AW39"/>
  <c r="AX39" s="1"/>
  <c r="AY39"/>
  <c r="AZ39" s="1"/>
  <c r="BA39"/>
  <c r="BB39" s="1"/>
  <c r="U40"/>
  <c r="X40"/>
  <c r="Y40" s="1"/>
  <c r="Z40"/>
  <c r="AB40"/>
  <c r="AE40"/>
  <c r="AF40" s="1"/>
  <c r="AG40"/>
  <c r="AI40"/>
  <c r="AL40"/>
  <c r="AM40" s="1"/>
  <c r="AN40"/>
  <c r="AP40"/>
  <c r="AS40"/>
  <c r="AT40" s="1"/>
  <c r="AW40"/>
  <c r="AX40" s="1"/>
  <c r="AY40"/>
  <c r="AZ40" s="1"/>
  <c r="BA40"/>
  <c r="BB40" s="1"/>
  <c r="U41"/>
  <c r="X41"/>
  <c r="Y41" s="1"/>
  <c r="Z41"/>
  <c r="AB41"/>
  <c r="AE41"/>
  <c r="AF41" s="1"/>
  <c r="AG41"/>
  <c r="AI41"/>
  <c r="AL41"/>
  <c r="AM41" s="1"/>
  <c r="AN41"/>
  <c r="AP41"/>
  <c r="AS41"/>
  <c r="AT41" s="1"/>
  <c r="AW41"/>
  <c r="AX41" s="1"/>
  <c r="AY41"/>
  <c r="AZ41" s="1"/>
  <c r="BA41"/>
  <c r="BB41" s="1"/>
  <c r="U42"/>
  <c r="X42"/>
  <c r="Y42" s="1"/>
  <c r="Z42"/>
  <c r="AB42"/>
  <c r="AE42"/>
  <c r="AG42"/>
  <c r="AI42"/>
  <c r="AL42"/>
  <c r="AM42" s="1"/>
  <c r="AN42"/>
  <c r="AP42"/>
  <c r="AS42"/>
  <c r="AU42"/>
  <c r="AW42"/>
  <c r="AX42" s="1"/>
  <c r="AY42"/>
  <c r="AZ42" s="1"/>
  <c r="BA42"/>
  <c r="BB42" s="1"/>
  <c r="U43"/>
  <c r="X43"/>
  <c r="Y43" s="1"/>
  <c r="Z43"/>
  <c r="AB43"/>
  <c r="AE43"/>
  <c r="AU43" s="1"/>
  <c r="AG43"/>
  <c r="AI43"/>
  <c r="AL43"/>
  <c r="AM43" s="1"/>
  <c r="AN43"/>
  <c r="AP43"/>
  <c r="AS43"/>
  <c r="AW43"/>
  <c r="AX43" s="1"/>
  <c r="AY43"/>
  <c r="AZ43" s="1"/>
  <c r="BA43"/>
  <c r="BB43" s="1"/>
  <c r="U44"/>
  <c r="X44"/>
  <c r="Y44" s="1"/>
  <c r="Z44"/>
  <c r="AB44"/>
  <c r="AE44"/>
  <c r="AU44" s="1"/>
  <c r="AG44"/>
  <c r="AI44"/>
  <c r="AL44"/>
  <c r="AM44" s="1"/>
  <c r="AN44"/>
  <c r="AP44"/>
  <c r="AS44"/>
  <c r="AW44"/>
  <c r="AX44" s="1"/>
  <c r="AY44"/>
  <c r="AZ44" s="1"/>
  <c r="BA44"/>
  <c r="BB44" s="1"/>
  <c r="U45"/>
  <c r="X45"/>
  <c r="Y45" s="1"/>
  <c r="Z45"/>
  <c r="AB45"/>
  <c r="AE45"/>
  <c r="AU45" s="1"/>
  <c r="AG45"/>
  <c r="AI45"/>
  <c r="AL45"/>
  <c r="AM45" s="1"/>
  <c r="AN45"/>
  <c r="AP45"/>
  <c r="AS45"/>
  <c r="AW45"/>
  <c r="AX45" s="1"/>
  <c r="AY45"/>
  <c r="AZ45" s="1"/>
  <c r="BA45"/>
  <c r="BB45" s="1"/>
  <c r="U46"/>
  <c r="X46"/>
  <c r="Y46" s="1"/>
  <c r="Z46"/>
  <c r="AB46"/>
  <c r="AE46"/>
  <c r="AU46" s="1"/>
  <c r="AG46"/>
  <c r="AI46"/>
  <c r="AL46"/>
  <c r="AM46" s="1"/>
  <c r="AN46"/>
  <c r="AP46"/>
  <c r="AS46"/>
  <c r="AT46" s="1"/>
  <c r="AW46"/>
  <c r="AX46"/>
  <c r="BA46"/>
  <c r="BB46"/>
  <c r="BD46"/>
  <c r="BG46" s="1"/>
  <c r="U47"/>
  <c r="X47"/>
  <c r="Y47" s="1"/>
  <c r="Z47"/>
  <c r="AW47" s="1"/>
  <c r="AB47"/>
  <c r="AE47"/>
  <c r="AF47" s="1"/>
  <c r="AG47"/>
  <c r="AI47"/>
  <c r="AL47"/>
  <c r="AM47" s="1"/>
  <c r="AN47"/>
  <c r="BA47" s="1"/>
  <c r="BB47" s="1"/>
  <c r="AP47"/>
  <c r="AS47"/>
  <c r="AT47"/>
  <c r="U48"/>
  <c r="X48"/>
  <c r="Y48" s="1"/>
  <c r="Z48"/>
  <c r="AW48" s="1"/>
  <c r="AB48"/>
  <c r="AE48"/>
  <c r="AF48" s="1"/>
  <c r="AG48"/>
  <c r="AI48"/>
  <c r="AL48"/>
  <c r="AM48" s="1"/>
  <c r="AN48"/>
  <c r="BA48" s="1"/>
  <c r="BB48" s="1"/>
  <c r="AP48"/>
  <c r="AS48"/>
  <c r="AT48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Q23"/>
  <c r="T23" s="1"/>
  <c r="Q24"/>
  <c r="T24" s="1"/>
  <c r="Q25"/>
  <c r="T25" s="1"/>
  <c r="Q26"/>
  <c r="T26" s="1"/>
  <c r="Q27"/>
  <c r="T27" s="1"/>
  <c r="Q28"/>
  <c r="T28" s="1"/>
  <c r="Q29"/>
  <c r="R29" s="1"/>
  <c r="Q30"/>
  <c r="T30" s="1"/>
  <c r="Q31"/>
  <c r="R31" s="1"/>
  <c r="Q32"/>
  <c r="T32" s="1"/>
  <c r="Q33"/>
  <c r="R33" s="1"/>
  <c r="Q34"/>
  <c r="T34" s="1"/>
  <c r="Q35"/>
  <c r="R35" s="1"/>
  <c r="Q36"/>
  <c r="T36" s="1"/>
  <c r="Q37"/>
  <c r="R37" s="1"/>
  <c r="Q38"/>
  <c r="T38" s="1"/>
  <c r="Q39"/>
  <c r="R39" s="1"/>
  <c r="Q40"/>
  <c r="T40" s="1"/>
  <c r="Q41"/>
  <c r="T41" s="1"/>
  <c r="Q42"/>
  <c r="T42" s="1"/>
  <c r="Q43"/>
  <c r="R43" s="1"/>
  <c r="Q44"/>
  <c r="T44" s="1"/>
  <c r="Q45"/>
  <c r="R45" s="1"/>
  <c r="Q46"/>
  <c r="T46" s="1"/>
  <c r="Q47"/>
  <c r="R47" s="1"/>
  <c r="Q48"/>
  <c r="T48" s="1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J23"/>
  <c r="AQ23" s="1"/>
  <c r="J24"/>
  <c r="K24" s="1"/>
  <c r="J25"/>
  <c r="AQ25" s="1"/>
  <c r="J26"/>
  <c r="K26" s="1"/>
  <c r="J27"/>
  <c r="J28"/>
  <c r="K28" s="1"/>
  <c r="J29"/>
  <c r="AQ29" s="1"/>
  <c r="J30"/>
  <c r="K30" s="1"/>
  <c r="J31"/>
  <c r="AQ31" s="1"/>
  <c r="J32"/>
  <c r="K32" s="1"/>
  <c r="J33"/>
  <c r="AQ33" s="1"/>
  <c r="J34"/>
  <c r="K34" s="1"/>
  <c r="J35"/>
  <c r="AQ35" s="1"/>
  <c r="J36"/>
  <c r="K36" s="1"/>
  <c r="J37"/>
  <c r="AQ37" s="1"/>
  <c r="J38"/>
  <c r="K38" s="1"/>
  <c r="J39"/>
  <c r="AQ39" s="1"/>
  <c r="J40"/>
  <c r="AQ40" s="1"/>
  <c r="J41"/>
  <c r="AQ41" s="1"/>
  <c r="J42"/>
  <c r="K42" s="1"/>
  <c r="J43"/>
  <c r="AQ43" s="1"/>
  <c r="J44"/>
  <c r="K44" s="1"/>
  <c r="J45"/>
  <c r="AQ45" s="1"/>
  <c r="J46"/>
  <c r="K46" s="1"/>
  <c r="J47"/>
  <c r="AQ47" s="1"/>
  <c r="J48"/>
  <c r="AQ48" s="1"/>
  <c r="L18" i="5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17"/>
  <c r="B8" i="4"/>
  <c r="N27"/>
  <c r="AQ27" i="3" l="1"/>
  <c r="R27"/>
  <c r="AH48"/>
  <c r="AH47"/>
  <c r="AU41"/>
  <c r="AV41" s="1"/>
  <c r="AU40"/>
  <c r="AV40" s="1"/>
  <c r="AU39"/>
  <c r="AV39" s="1"/>
  <c r="AU38"/>
  <c r="AV38" s="1"/>
  <c r="AU37"/>
  <c r="AV37" s="1"/>
  <c r="AU36"/>
  <c r="AV36" s="1"/>
  <c r="AU35"/>
  <c r="AV35" s="1"/>
  <c r="AU34"/>
  <c r="AV34" s="1"/>
  <c r="AU33"/>
  <c r="AV33" s="1"/>
  <c r="AU32"/>
  <c r="AV32" s="1"/>
  <c r="AU31"/>
  <c r="AV31" s="1"/>
  <c r="AU30"/>
  <c r="AV30" s="1"/>
  <c r="AU29"/>
  <c r="AV29" s="1"/>
  <c r="AU28"/>
  <c r="AV28" s="1"/>
  <c r="AU27"/>
  <c r="AV27" s="1"/>
  <c r="AU26"/>
  <c r="AV26" s="1"/>
  <c r="AU25"/>
  <c r="AV25" s="1"/>
  <c r="AU24"/>
  <c r="AV24" s="1"/>
  <c r="AU23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V23"/>
  <c r="AA23"/>
  <c r="AY46"/>
  <c r="AZ46" s="1"/>
  <c r="AO46"/>
  <c r="AO45"/>
  <c r="AO44"/>
  <c r="AO43"/>
  <c r="AO42"/>
  <c r="AO41"/>
  <c r="AO40"/>
  <c r="AO39"/>
  <c r="AO38"/>
  <c r="AO37"/>
  <c r="AO36"/>
  <c r="AO35"/>
  <c r="AO34"/>
  <c r="AO33"/>
  <c r="AO32"/>
  <c r="AO31"/>
  <c r="AO29"/>
  <c r="AO28"/>
  <c r="AO27"/>
  <c r="AO26"/>
  <c r="AO25"/>
  <c r="AO24"/>
  <c r="AY23"/>
  <c r="AZ23" s="1"/>
  <c r="R48"/>
  <c r="T47"/>
  <c r="R46"/>
  <c r="T45"/>
  <c r="R44"/>
  <c r="T43"/>
  <c r="R42"/>
  <c r="R41"/>
  <c r="R40"/>
  <c r="T39"/>
  <c r="R38"/>
  <c r="T37"/>
  <c r="R36"/>
  <c r="T35"/>
  <c r="R34"/>
  <c r="T33"/>
  <c r="R32"/>
  <c r="T31"/>
  <c r="R30"/>
  <c r="T29"/>
  <c r="R28"/>
  <c r="R26"/>
  <c r="R25"/>
  <c r="R24"/>
  <c r="R23"/>
  <c r="AR48"/>
  <c r="K48"/>
  <c r="M48"/>
  <c r="AR47"/>
  <c r="K47"/>
  <c r="M47"/>
  <c r="M46"/>
  <c r="AQ46"/>
  <c r="BC45"/>
  <c r="K45"/>
  <c r="AR45" s="1"/>
  <c r="M45"/>
  <c r="M44"/>
  <c r="AQ44"/>
  <c r="BC43"/>
  <c r="K43"/>
  <c r="AR43" s="1"/>
  <c r="M43"/>
  <c r="M42"/>
  <c r="AQ42"/>
  <c r="BC41"/>
  <c r="K41"/>
  <c r="AR41" s="1"/>
  <c r="M41"/>
  <c r="BC40"/>
  <c r="K40"/>
  <c r="AR40" s="1"/>
  <c r="M40"/>
  <c r="BC39"/>
  <c r="K39"/>
  <c r="AR39" s="1"/>
  <c r="M39"/>
  <c r="M38"/>
  <c r="AQ38"/>
  <c r="BC37"/>
  <c r="K37"/>
  <c r="AR37" s="1"/>
  <c r="M37"/>
  <c r="M36"/>
  <c r="AQ36"/>
  <c r="BC35"/>
  <c r="K35"/>
  <c r="AR35" s="1"/>
  <c r="M35"/>
  <c r="M34"/>
  <c r="AQ34"/>
  <c r="BC33"/>
  <c r="K33"/>
  <c r="AR33" s="1"/>
  <c r="M33"/>
  <c r="M32"/>
  <c r="AQ32"/>
  <c r="BC31"/>
  <c r="K31"/>
  <c r="AR31" s="1"/>
  <c r="M31"/>
  <c r="M30"/>
  <c r="AQ30"/>
  <c r="BC29"/>
  <c r="K29"/>
  <c r="AR29" s="1"/>
  <c r="M29"/>
  <c r="M28"/>
  <c r="AQ28"/>
  <c r="BC27"/>
  <c r="K27"/>
  <c r="AR27" s="1"/>
  <c r="M27"/>
  <c r="M26"/>
  <c r="AQ26"/>
  <c r="BC25"/>
  <c r="K25"/>
  <c r="AR25" s="1"/>
  <c r="M25"/>
  <c r="M24"/>
  <c r="AQ24"/>
  <c r="BC23"/>
  <c r="K23"/>
  <c r="AR23" s="1"/>
  <c r="BE23" s="1"/>
  <c r="M23"/>
  <c r="DR48"/>
  <c r="DU48" s="1"/>
  <c r="DH48"/>
  <c r="DH47"/>
  <c r="DR47"/>
  <c r="DU47" s="1"/>
  <c r="DH46"/>
  <c r="DR46"/>
  <c r="DU46" s="1"/>
  <c r="DH45"/>
  <c r="DR45"/>
  <c r="DU45" s="1"/>
  <c r="DH44"/>
  <c r="DR44"/>
  <c r="DU44" s="1"/>
  <c r="DH43"/>
  <c r="DR43"/>
  <c r="DU43" s="1"/>
  <c r="DH42"/>
  <c r="DR42"/>
  <c r="DU42" s="1"/>
  <c r="DH41"/>
  <c r="DR41"/>
  <c r="DU41" s="1"/>
  <c r="DH40"/>
  <c r="DR40"/>
  <c r="DU40" s="1"/>
  <c r="CM39"/>
  <c r="CO39"/>
  <c r="DI39"/>
  <c r="DJ39" s="1"/>
  <c r="BY37"/>
  <c r="CA37"/>
  <c r="DE37"/>
  <c r="DA35"/>
  <c r="DC35"/>
  <c r="DM35"/>
  <c r="DN35" s="1"/>
  <c r="CM35"/>
  <c r="CO35"/>
  <c r="DI35"/>
  <c r="DJ35" s="1"/>
  <c r="DA31"/>
  <c r="DC31"/>
  <c r="DM31"/>
  <c r="DN31" s="1"/>
  <c r="CM31"/>
  <c r="CO31"/>
  <c r="DI31"/>
  <c r="DJ31" s="1"/>
  <c r="BY31"/>
  <c r="CA31"/>
  <c r="DE31"/>
  <c r="DA29"/>
  <c r="DC29"/>
  <c r="DM29"/>
  <c r="DN29" s="1"/>
  <c r="CM29"/>
  <c r="CO29"/>
  <c r="DI29"/>
  <c r="DJ29" s="1"/>
  <c r="DA27"/>
  <c r="DC27"/>
  <c r="DM27"/>
  <c r="DN27" s="1"/>
  <c r="DA38"/>
  <c r="DC38"/>
  <c r="DM38"/>
  <c r="DN38" s="1"/>
  <c r="CM38"/>
  <c r="CO38"/>
  <c r="DI38"/>
  <c r="DJ38" s="1"/>
  <c r="BY38"/>
  <c r="CA38"/>
  <c r="DE38"/>
  <c r="DA36"/>
  <c r="DC36"/>
  <c r="DM36"/>
  <c r="DN36" s="1"/>
  <c r="CM36"/>
  <c r="CO36"/>
  <c r="DI36"/>
  <c r="DJ36" s="1"/>
  <c r="BY36"/>
  <c r="CA36"/>
  <c r="DE36"/>
  <c r="DA34"/>
  <c r="DC34"/>
  <c r="DM34"/>
  <c r="DN34" s="1"/>
  <c r="CM34"/>
  <c r="CO34"/>
  <c r="DI34"/>
  <c r="DJ34" s="1"/>
  <c r="BY34"/>
  <c r="CA34"/>
  <c r="DE34"/>
  <c r="DA32"/>
  <c r="DC32"/>
  <c r="DM32"/>
  <c r="DN32" s="1"/>
  <c r="CM32"/>
  <c r="CO32"/>
  <c r="DI32"/>
  <c r="DJ32" s="1"/>
  <c r="BY32"/>
  <c r="CA32"/>
  <c r="DE32"/>
  <c r="DA30"/>
  <c r="DC30"/>
  <c r="DM30"/>
  <c r="DN30" s="1"/>
  <c r="CM30"/>
  <c r="CO30"/>
  <c r="DI30"/>
  <c r="DJ30" s="1"/>
  <c r="BY30"/>
  <c r="CA30"/>
  <c r="DE30"/>
  <c r="DA28"/>
  <c r="DC28"/>
  <c r="DM28"/>
  <c r="DN28" s="1"/>
  <c r="CM28"/>
  <c r="CO28"/>
  <c r="DI28"/>
  <c r="DJ28" s="1"/>
  <c r="BY28"/>
  <c r="CA28"/>
  <c r="DE28"/>
  <c r="DA26"/>
  <c r="DC26"/>
  <c r="DM26"/>
  <c r="DN26" s="1"/>
  <c r="CM26"/>
  <c r="CO26"/>
  <c r="DI26"/>
  <c r="DJ26" s="1"/>
  <c r="BY26"/>
  <c r="CA26"/>
  <c r="DE26"/>
  <c r="DA24"/>
  <c r="DC24"/>
  <c r="DM24"/>
  <c r="DN24" s="1"/>
  <c r="CM24"/>
  <c r="CO24"/>
  <c r="DI24"/>
  <c r="DJ24" s="1"/>
  <c r="BY24"/>
  <c r="CA24"/>
  <c r="DE24"/>
  <c r="DM48"/>
  <c r="DN48" s="1"/>
  <c r="DI48"/>
  <c r="DJ48" s="1"/>
  <c r="DE48"/>
  <c r="DC48"/>
  <c r="CO48"/>
  <c r="CA48"/>
  <c r="DM47"/>
  <c r="DN47" s="1"/>
  <c r="DI47"/>
  <c r="DJ47" s="1"/>
  <c r="DE47"/>
  <c r="DC47"/>
  <c r="CO47"/>
  <c r="CA47"/>
  <c r="DM46"/>
  <c r="DN46" s="1"/>
  <c r="DI46"/>
  <c r="DJ46" s="1"/>
  <c r="DE46"/>
  <c r="DC46"/>
  <c r="CO46"/>
  <c r="CA46"/>
  <c r="DM45"/>
  <c r="DN45" s="1"/>
  <c r="DI45"/>
  <c r="DJ45" s="1"/>
  <c r="DE45"/>
  <c r="DC45"/>
  <c r="CO45"/>
  <c r="CA45"/>
  <c r="DM44"/>
  <c r="DN44" s="1"/>
  <c r="DI44"/>
  <c r="DJ44" s="1"/>
  <c r="DE44"/>
  <c r="DC44"/>
  <c r="CO44"/>
  <c r="CA44"/>
  <c r="DM43"/>
  <c r="DN43" s="1"/>
  <c r="DI43"/>
  <c r="DJ43" s="1"/>
  <c r="DE43"/>
  <c r="DC43"/>
  <c r="CO43"/>
  <c r="CA43"/>
  <c r="DM42"/>
  <c r="DN42" s="1"/>
  <c r="DI42"/>
  <c r="DJ42" s="1"/>
  <c r="DE42"/>
  <c r="DC42"/>
  <c r="CO42"/>
  <c r="CA42"/>
  <c r="DM41"/>
  <c r="DN41" s="1"/>
  <c r="DI41"/>
  <c r="DJ41" s="1"/>
  <c r="DE41"/>
  <c r="DC41"/>
  <c r="CO41"/>
  <c r="CA41"/>
  <c r="DM40"/>
  <c r="DN40" s="1"/>
  <c r="DI40"/>
  <c r="DC40"/>
  <c r="CO40"/>
  <c r="DA39"/>
  <c r="DC39"/>
  <c r="DM39"/>
  <c r="DN39" s="1"/>
  <c r="BY39"/>
  <c r="CA39"/>
  <c r="DE39"/>
  <c r="DA37"/>
  <c r="DC37"/>
  <c r="DM37"/>
  <c r="DN37" s="1"/>
  <c r="CM37"/>
  <c r="CO37"/>
  <c r="DI37"/>
  <c r="DJ37" s="1"/>
  <c r="BY35"/>
  <c r="CA35"/>
  <c r="DE35"/>
  <c r="DA33"/>
  <c r="DC33"/>
  <c r="DM33"/>
  <c r="DN33" s="1"/>
  <c r="CM33"/>
  <c r="CO33"/>
  <c r="DI33"/>
  <c r="DJ33" s="1"/>
  <c r="BY33"/>
  <c r="CA33"/>
  <c r="DE33"/>
  <c r="BY29"/>
  <c r="CA29"/>
  <c r="DE29"/>
  <c r="CM27"/>
  <c r="CO27"/>
  <c r="DI27"/>
  <c r="DJ27" s="1"/>
  <c r="BY27"/>
  <c r="CA27"/>
  <c r="DE27"/>
  <c r="DA25"/>
  <c r="DC25"/>
  <c r="DM25"/>
  <c r="DN25" s="1"/>
  <c r="CM25"/>
  <c r="CO25"/>
  <c r="DI25"/>
  <c r="DJ25" s="1"/>
  <c r="BY25"/>
  <c r="CA25"/>
  <c r="DE25"/>
  <c r="DA23"/>
  <c r="DC23"/>
  <c r="DM23"/>
  <c r="DN23" s="1"/>
  <c r="CM23"/>
  <c r="CO23"/>
  <c r="DI23"/>
  <c r="DJ23" s="1"/>
  <c r="BY23"/>
  <c r="CA23"/>
  <c r="DE23"/>
  <c r="AX48"/>
  <c r="BD48"/>
  <c r="BG48" s="1"/>
  <c r="AX47"/>
  <c r="BD47"/>
  <c r="BG47" s="1"/>
  <c r="BH45"/>
  <c r="AF45"/>
  <c r="AH45"/>
  <c r="AT44"/>
  <c r="BD44"/>
  <c r="BG44" s="1"/>
  <c r="BH43"/>
  <c r="AF43"/>
  <c r="AV43" s="1"/>
  <c r="AH43"/>
  <c r="AT42"/>
  <c r="BD42"/>
  <c r="BG42" s="1"/>
  <c r="AV45"/>
  <c r="AF46"/>
  <c r="AV46" s="1"/>
  <c r="AH46"/>
  <c r="AT45"/>
  <c r="BD45"/>
  <c r="BG45" s="1"/>
  <c r="AF44"/>
  <c r="AH44"/>
  <c r="AT43"/>
  <c r="BD43"/>
  <c r="BG43" s="1"/>
  <c r="AF42"/>
  <c r="AV42" s="1"/>
  <c r="AH42"/>
  <c r="AY48"/>
  <c r="AZ48" s="1"/>
  <c r="AU48"/>
  <c r="AO48"/>
  <c r="AA48"/>
  <c r="AY47"/>
  <c r="AZ47" s="1"/>
  <c r="AU47"/>
  <c r="AO47"/>
  <c r="AA47"/>
  <c r="AV44"/>
  <c r="BH41"/>
  <c r="BD41"/>
  <c r="BG41" s="1"/>
  <c r="AH41"/>
  <c r="BH40"/>
  <c r="BD40"/>
  <c r="BG40" s="1"/>
  <c r="AH40"/>
  <c r="BH39"/>
  <c r="BD39"/>
  <c r="BG39" s="1"/>
  <c r="AH39"/>
  <c r="BD38"/>
  <c r="BG38" s="1"/>
  <c r="AH38"/>
  <c r="BH37"/>
  <c r="BD37"/>
  <c r="BG37" s="1"/>
  <c r="AH37"/>
  <c r="BD36"/>
  <c r="BG36" s="1"/>
  <c r="AH36"/>
  <c r="BH35"/>
  <c r="BD35"/>
  <c r="BG35" s="1"/>
  <c r="AH35"/>
  <c r="BD34"/>
  <c r="BG34" s="1"/>
  <c r="AH34"/>
  <c r="BH33"/>
  <c r="BD33"/>
  <c r="BG33" s="1"/>
  <c r="AH33"/>
  <c r="BD32"/>
  <c r="BG32" s="1"/>
  <c r="AH32"/>
  <c r="BH31"/>
  <c r="BD31"/>
  <c r="BG31" s="1"/>
  <c r="AH31"/>
  <c r="BD30"/>
  <c r="BG30" s="1"/>
  <c r="AH30"/>
  <c r="BH29"/>
  <c r="BD29"/>
  <c r="BG29" s="1"/>
  <c r="AH29"/>
  <c r="BD28"/>
  <c r="BG28" s="1"/>
  <c r="AH28"/>
  <c r="BH27"/>
  <c r="BD27"/>
  <c r="BG27" s="1"/>
  <c r="AH27"/>
  <c r="BD26"/>
  <c r="BG26" s="1"/>
  <c r="AH26"/>
  <c r="BH25"/>
  <c r="BD25"/>
  <c r="BG25" s="1"/>
  <c r="AH25"/>
  <c r="BD24"/>
  <c r="BG24" s="1"/>
  <c r="AH24"/>
  <c r="BH23"/>
  <c r="BD23"/>
  <c r="BG23" s="1"/>
  <c r="EN37"/>
  <c r="EN38"/>
  <c r="EN39"/>
  <c r="EN40"/>
  <c r="EN41"/>
  <c r="EN42"/>
  <c r="EN43"/>
  <c r="EN44"/>
  <c r="EN45"/>
  <c r="I22" i="4"/>
  <c r="I18"/>
  <c r="K8"/>
  <c r="G8"/>
  <c r="C9"/>
  <c r="E8"/>
  <c r="CZ22" i="3"/>
  <c r="DA22" s="1"/>
  <c r="DB22"/>
  <c r="DD22"/>
  <c r="CS22"/>
  <c r="CT22" s="1"/>
  <c r="CU22"/>
  <c r="CW22"/>
  <c r="CL22"/>
  <c r="CN22"/>
  <c r="CP22"/>
  <c r="CE22"/>
  <c r="CG22"/>
  <c r="CI22"/>
  <c r="BX22"/>
  <c r="BY22" s="1"/>
  <c r="BZ22"/>
  <c r="CB22"/>
  <c r="BQ22"/>
  <c r="BS22"/>
  <c r="BU22"/>
  <c r="I20" i="4"/>
  <c r="AL22" i="3"/>
  <c r="AY22" s="1"/>
  <c r="AZ22" s="1"/>
  <c r="AN22"/>
  <c r="BA22" s="1"/>
  <c r="BB22" s="1"/>
  <c r="AP22"/>
  <c r="AE22"/>
  <c r="AF22" s="1"/>
  <c r="AG22"/>
  <c r="AI22"/>
  <c r="X22"/>
  <c r="Z22"/>
  <c r="AB22"/>
  <c r="Q22"/>
  <c r="R22" s="1"/>
  <c r="S22"/>
  <c r="U22"/>
  <c r="I16" i="4"/>
  <c r="J22" i="3"/>
  <c r="L22"/>
  <c r="N22"/>
  <c r="BE41" l="1"/>
  <c r="BF41" s="1"/>
  <c r="BE40"/>
  <c r="BE39"/>
  <c r="BE37"/>
  <c r="BE35"/>
  <c r="BE33"/>
  <c r="BE29"/>
  <c r="BE27"/>
  <c r="BE25"/>
  <c r="BF25" s="1"/>
  <c r="BE31"/>
  <c r="BF29"/>
  <c r="BF37"/>
  <c r="BF33"/>
  <c r="BF27"/>
  <c r="BF23"/>
  <c r="BF40"/>
  <c r="BF39"/>
  <c r="BF35"/>
  <c r="BF31"/>
  <c r="AR46"/>
  <c r="BC46"/>
  <c r="BH46" s="1"/>
  <c r="BE46"/>
  <c r="BE45"/>
  <c r="BF45" s="1"/>
  <c r="AR44"/>
  <c r="BC44"/>
  <c r="BH44" s="1"/>
  <c r="BE44"/>
  <c r="BE43"/>
  <c r="BF43" s="1"/>
  <c r="AR42"/>
  <c r="BC42"/>
  <c r="BH42" s="1"/>
  <c r="BE42"/>
  <c r="AR38"/>
  <c r="BE38" s="1"/>
  <c r="BC38"/>
  <c r="AR36"/>
  <c r="BE36" s="1"/>
  <c r="BC36"/>
  <c r="AR34"/>
  <c r="BE34" s="1"/>
  <c r="BC34"/>
  <c r="AR32"/>
  <c r="BE32" s="1"/>
  <c r="BC32"/>
  <c r="AR30"/>
  <c r="BE30" s="1"/>
  <c r="BC30"/>
  <c r="AR28"/>
  <c r="BE28" s="1"/>
  <c r="BC28"/>
  <c r="AR26"/>
  <c r="BE26" s="1"/>
  <c r="BC26"/>
  <c r="AR24"/>
  <c r="BE24" s="1"/>
  <c r="BC24"/>
  <c r="DQ23"/>
  <c r="DF23"/>
  <c r="DS23" s="1"/>
  <c r="DQ27"/>
  <c r="DF27"/>
  <c r="DS27" s="1"/>
  <c r="DQ29"/>
  <c r="DF29"/>
  <c r="DS29" s="1"/>
  <c r="DQ35"/>
  <c r="DF35"/>
  <c r="DS35" s="1"/>
  <c r="DF41"/>
  <c r="DS41" s="1"/>
  <c r="DQ41"/>
  <c r="DF42"/>
  <c r="DS42" s="1"/>
  <c r="DQ42"/>
  <c r="DQ43"/>
  <c r="DF43"/>
  <c r="DS43" s="1"/>
  <c r="DF44"/>
  <c r="DS44" s="1"/>
  <c r="DQ44"/>
  <c r="DQ45"/>
  <c r="DF45"/>
  <c r="DS45" s="1"/>
  <c r="DF46"/>
  <c r="DS46" s="1"/>
  <c r="DQ46"/>
  <c r="DQ47"/>
  <c r="DF47"/>
  <c r="DS47" s="1"/>
  <c r="DQ48"/>
  <c r="DF48"/>
  <c r="DS48" s="1"/>
  <c r="DQ26"/>
  <c r="DF26"/>
  <c r="DS26" s="1"/>
  <c r="DQ30"/>
  <c r="DF30"/>
  <c r="DS30" s="1"/>
  <c r="DQ34"/>
  <c r="DF34"/>
  <c r="DS34" s="1"/>
  <c r="DQ38"/>
  <c r="DF38"/>
  <c r="DS38" s="1"/>
  <c r="DQ31"/>
  <c r="DF31"/>
  <c r="DS31" s="1"/>
  <c r="DQ25"/>
  <c r="DF25"/>
  <c r="DS25" s="1"/>
  <c r="DQ33"/>
  <c r="DF33"/>
  <c r="DS33" s="1"/>
  <c r="DQ39"/>
  <c r="DF39"/>
  <c r="DS39" s="1"/>
  <c r="DJ40"/>
  <c r="DS40" s="1"/>
  <c r="DQ40"/>
  <c r="DQ24"/>
  <c r="DF24"/>
  <c r="DS24" s="1"/>
  <c r="DQ28"/>
  <c r="DF28"/>
  <c r="DS28" s="1"/>
  <c r="DQ32"/>
  <c r="DF32"/>
  <c r="DS32" s="1"/>
  <c r="DQ36"/>
  <c r="DF36"/>
  <c r="DS36" s="1"/>
  <c r="DQ37"/>
  <c r="DF37"/>
  <c r="DS37" s="1"/>
  <c r="BC47"/>
  <c r="AV47"/>
  <c r="BE47" s="1"/>
  <c r="BC48"/>
  <c r="AV48"/>
  <c r="BE48" s="1"/>
  <c r="L24" i="4"/>
  <c r="O15"/>
  <c r="H18"/>
  <c r="EI36" i="3"/>
  <c r="EI28"/>
  <c r="EI24"/>
  <c r="EI25"/>
  <c r="EI23"/>
  <c r="AS22"/>
  <c r="L17" i="4"/>
  <c r="AW22" i="3"/>
  <c r="AX22" s="1"/>
  <c r="DE22"/>
  <c r="AQ22"/>
  <c r="AU22"/>
  <c r="AH22"/>
  <c r="L20" i="4"/>
  <c r="DG22" i="3"/>
  <c r="DK22"/>
  <c r="DL22" s="1"/>
  <c r="DO22"/>
  <c r="DP22" s="1"/>
  <c r="T22"/>
  <c r="L19" i="4"/>
  <c r="I24"/>
  <c r="H16"/>
  <c r="I15"/>
  <c r="H15"/>
  <c r="M22" i="3"/>
  <c r="K22"/>
  <c r="I17" i="4"/>
  <c r="H17"/>
  <c r="AA22" i="3"/>
  <c r="Y22"/>
  <c r="I19" i="4"/>
  <c r="H19"/>
  <c r="AO22" i="3"/>
  <c r="AM22"/>
  <c r="I21" i="4"/>
  <c r="H21"/>
  <c r="CA22" i="3"/>
  <c r="I23" i="4"/>
  <c r="I25"/>
  <c r="H25"/>
  <c r="DC22" i="3"/>
  <c r="DH22"/>
  <c r="G16" i="4"/>
  <c r="G18"/>
  <c r="G21"/>
  <c r="G25"/>
  <c r="G22"/>
  <c r="G23"/>
  <c r="DM22" i="3"/>
  <c r="G15" i="4"/>
  <c r="G17"/>
  <c r="G19"/>
  <c r="G24"/>
  <c r="CO22" i="3"/>
  <c r="CM22"/>
  <c r="G20" i="4"/>
  <c r="BT22" i="3"/>
  <c r="BR22"/>
  <c r="H20" i="4" s="1"/>
  <c r="DI22" i="3"/>
  <c r="CH22"/>
  <c r="CF22"/>
  <c r="CV22"/>
  <c r="AT22"/>
  <c r="BD22"/>
  <c r="L15" i="4"/>
  <c r="BF46" i="3" l="1"/>
  <c r="BF44"/>
  <c r="BF42"/>
  <c r="BF38"/>
  <c r="BH38"/>
  <c r="BH36"/>
  <c r="BF36"/>
  <c r="BF34"/>
  <c r="BH34"/>
  <c r="BH32"/>
  <c r="BF32"/>
  <c r="BF30"/>
  <c r="BH30"/>
  <c r="BH28"/>
  <c r="BF28"/>
  <c r="BF26"/>
  <c r="BH26"/>
  <c r="BH24"/>
  <c r="BF24"/>
  <c r="DT37"/>
  <c r="DV37"/>
  <c r="DV36"/>
  <c r="DT36"/>
  <c r="DT32"/>
  <c r="DV32"/>
  <c r="DV28"/>
  <c r="DT28"/>
  <c r="DV24"/>
  <c r="DT24"/>
  <c r="DV39"/>
  <c r="DT39"/>
  <c r="DV33"/>
  <c r="DT33"/>
  <c r="DT25"/>
  <c r="DV25"/>
  <c r="DT31"/>
  <c r="DV31"/>
  <c r="DT38"/>
  <c r="DV38"/>
  <c r="DT34"/>
  <c r="DV34"/>
  <c r="DV30"/>
  <c r="DT30"/>
  <c r="DV26"/>
  <c r="DT26"/>
  <c r="DV48"/>
  <c r="DT48"/>
  <c r="DT47"/>
  <c r="DV47"/>
  <c r="DT45"/>
  <c r="DV45"/>
  <c r="DT43"/>
  <c r="DV43"/>
  <c r="DV35"/>
  <c r="DT35"/>
  <c r="DT29"/>
  <c r="DV29"/>
  <c r="DT27"/>
  <c r="DV27"/>
  <c r="DT23"/>
  <c r="DV23"/>
  <c r="DT40"/>
  <c r="DV40"/>
  <c r="DV46"/>
  <c r="DT46"/>
  <c r="DV44"/>
  <c r="DT44"/>
  <c r="DT42"/>
  <c r="DV42"/>
  <c r="DV41"/>
  <c r="DT41"/>
  <c r="BF48"/>
  <c r="BH48"/>
  <c r="BF47"/>
  <c r="BH47"/>
  <c r="EI30"/>
  <c r="EI40"/>
  <c r="EF26"/>
  <c r="EF44"/>
  <c r="EI34"/>
  <c r="EI38"/>
  <c r="EI42"/>
  <c r="EI26"/>
  <c r="EG28"/>
  <c r="EG41"/>
  <c r="EG43"/>
  <c r="J15" i="4"/>
  <c r="H23"/>
  <c r="H24"/>
  <c r="EI43" i="3"/>
  <c r="EI44"/>
  <c r="EF24"/>
  <c r="EH24"/>
  <c r="EH32"/>
  <c r="EH40"/>
  <c r="EH44"/>
  <c r="EH34"/>
  <c r="EH45"/>
  <c r="EF32"/>
  <c r="EH25"/>
  <c r="EH37"/>
  <c r="EH23"/>
  <c r="EH27"/>
  <c r="EH31"/>
  <c r="EH35"/>
  <c r="EH39"/>
  <c r="EH30"/>
  <c r="EH38"/>
  <c r="EH42"/>
  <c r="EF30"/>
  <c r="EF43"/>
  <c r="EG23"/>
  <c r="EG25"/>
  <c r="EG27"/>
  <c r="EH29"/>
  <c r="EG29"/>
  <c r="EG31"/>
  <c r="EG33"/>
  <c r="EG35"/>
  <c r="EG37"/>
  <c r="EG39"/>
  <c r="EG45"/>
  <c r="EG24"/>
  <c r="EG26"/>
  <c r="EH26"/>
  <c r="EG30"/>
  <c r="EG32"/>
  <c r="EG34"/>
  <c r="EG36"/>
  <c r="EH36"/>
  <c r="EG38"/>
  <c r="EG40"/>
  <c r="EG42"/>
  <c r="EG44"/>
  <c r="EF34"/>
  <c r="EF38"/>
  <c r="EF42"/>
  <c r="EI32"/>
  <c r="EI27"/>
  <c r="EF40"/>
  <c r="EI45"/>
  <c r="EE44"/>
  <c r="EE43"/>
  <c r="EE42"/>
  <c r="EI41"/>
  <c r="EE40"/>
  <c r="EI39"/>
  <c r="EE38"/>
  <c r="EI37"/>
  <c r="EE36"/>
  <c r="EI35"/>
  <c r="EE34"/>
  <c r="EI33"/>
  <c r="EE32"/>
  <c r="EI31"/>
  <c r="EE30"/>
  <c r="EI29"/>
  <c r="EE28"/>
  <c r="EF27"/>
  <c r="EE26"/>
  <c r="EE25"/>
  <c r="EE24"/>
  <c r="EL23"/>
  <c r="H22" i="4"/>
  <c r="AV22" i="3"/>
  <c r="DN22"/>
  <c r="DQ22"/>
  <c r="EG22" s="1"/>
  <c r="EI22"/>
  <c r="L22" i="4"/>
  <c r="DR22" i="3"/>
  <c r="DU22" s="1"/>
  <c r="BC22"/>
  <c r="AR22"/>
  <c r="J20" i="4"/>
  <c r="O20"/>
  <c r="K19"/>
  <c r="J19"/>
  <c r="BG22" i="3"/>
  <c r="K24" i="4"/>
  <c r="J24"/>
  <c r="EM24" i="3"/>
  <c r="EN24" s="1"/>
  <c r="EM29"/>
  <c r="EN29" s="1"/>
  <c r="EM23"/>
  <c r="EN23" s="1"/>
  <c r="EM34"/>
  <c r="EN34" s="1"/>
  <c r="J17" i="4"/>
  <c r="DF22" i="3"/>
  <c r="K20" i="4" s="1"/>
  <c r="DJ22" i="3"/>
  <c r="J22" i="4"/>
  <c r="EJ24" i="3" l="1"/>
  <c r="EK24" s="1"/>
  <c r="EJ40"/>
  <c r="EK40" s="1"/>
  <c r="EH28"/>
  <c r="EH41"/>
  <c r="EH33"/>
  <c r="EH43"/>
  <c r="EJ44"/>
  <c r="EK44" s="1"/>
  <c r="EE23"/>
  <c r="EF23"/>
  <c r="EF28"/>
  <c r="EF25"/>
  <c r="EJ25" s="1"/>
  <c r="EK25" s="1"/>
  <c r="EE27"/>
  <c r="EF36"/>
  <c r="EJ36" s="1"/>
  <c r="EK36" s="1"/>
  <c r="BE22"/>
  <c r="EE22"/>
  <c r="BH22"/>
  <c r="EJ38"/>
  <c r="EK38" s="1"/>
  <c r="EM28"/>
  <c r="EN28" s="1"/>
  <c r="EJ23"/>
  <c r="EK23" s="1"/>
  <c r="EJ34"/>
  <c r="EK34" s="1"/>
  <c r="EJ43"/>
  <c r="EK43" s="1"/>
  <c r="EJ30"/>
  <c r="EK30" s="1"/>
  <c r="EJ27"/>
  <c r="EK27" s="1"/>
  <c r="BF22"/>
  <c r="EF22" s="1"/>
  <c r="EJ32"/>
  <c r="EK32" s="1"/>
  <c r="EM22"/>
  <c r="EN22" s="1"/>
  <c r="EJ26"/>
  <c r="EK26" s="1"/>
  <c r="EJ42"/>
  <c r="EK42" s="1"/>
  <c r="EE45"/>
  <c r="EF45"/>
  <c r="EJ45" s="1"/>
  <c r="EK45" s="1"/>
  <c r="EE41"/>
  <c r="EF41"/>
  <c r="EJ41" s="1"/>
  <c r="EK41" s="1"/>
  <c r="EE39"/>
  <c r="EF39"/>
  <c r="EJ39" s="1"/>
  <c r="EK39" s="1"/>
  <c r="EE37"/>
  <c r="EF37"/>
  <c r="EJ37" s="1"/>
  <c r="EK37" s="1"/>
  <c r="EE35"/>
  <c r="EF35"/>
  <c r="EJ35" s="1"/>
  <c r="EK35" s="1"/>
  <c r="EE33"/>
  <c r="EF33"/>
  <c r="EE31"/>
  <c r="EF31"/>
  <c r="EJ31" s="1"/>
  <c r="EK31" s="1"/>
  <c r="EE29"/>
  <c r="EF29"/>
  <c r="EJ29" s="1"/>
  <c r="EK29" s="1"/>
  <c r="EM26"/>
  <c r="EN26" s="1"/>
  <c r="EM31"/>
  <c r="EN31" s="1"/>
  <c r="EM27"/>
  <c r="EN27" s="1"/>
  <c r="EM36"/>
  <c r="EN36" s="1"/>
  <c r="EM35"/>
  <c r="EN35" s="1"/>
  <c r="EM30"/>
  <c r="EN30" s="1"/>
  <c r="EM33"/>
  <c r="EN33" s="1"/>
  <c r="K17" i="4"/>
  <c r="EM25" i="3"/>
  <c r="EN25" s="1"/>
  <c r="M15" i="4"/>
  <c r="EL36" i="3"/>
  <c r="EL35"/>
  <c r="EL34"/>
  <c r="EL33"/>
  <c r="EL32"/>
  <c r="EL31"/>
  <c r="EL30"/>
  <c r="EL29"/>
  <c r="EL28"/>
  <c r="EL27"/>
  <c r="EL26"/>
  <c r="EL25"/>
  <c r="EL24"/>
  <c r="EM32"/>
  <c r="EN32" s="1"/>
  <c r="K15" i="4"/>
  <c r="EL22" i="3"/>
  <c r="C26" i="4"/>
  <c r="C27" s="1"/>
  <c r="K22"/>
  <c r="DS22" i="3"/>
  <c r="DT22" s="1"/>
  <c r="DV22"/>
  <c r="M20" i="4"/>
  <c r="EJ33" i="3" l="1"/>
  <c r="EK33" s="1"/>
  <c r="EJ28"/>
  <c r="EK28" s="1"/>
  <c r="N15" i="4"/>
  <c r="N20"/>
  <c r="EH22" i="3"/>
  <c r="EJ22" l="1"/>
  <c r="EK22" s="1"/>
  <c r="G26" i="4"/>
</calcChain>
</file>

<file path=xl/sharedStrings.xml><?xml version="1.0" encoding="utf-8"?>
<sst xmlns="http://schemas.openxmlformats.org/spreadsheetml/2006/main" count="647" uniqueCount="335">
  <si>
    <t>N°</t>
  </si>
  <si>
    <t>Matri,</t>
  </si>
  <si>
    <t>Nom</t>
  </si>
  <si>
    <t>Prénom</t>
  </si>
  <si>
    <t xml:space="preserve">Moy </t>
  </si>
  <si>
    <t xml:space="preserve">Date </t>
  </si>
  <si>
    <t>Lieu</t>
  </si>
  <si>
    <t>Wil</t>
  </si>
  <si>
    <t>E,A x2</t>
  </si>
  <si>
    <t>Ang x2</t>
  </si>
  <si>
    <t>E,G x3</t>
  </si>
  <si>
    <t>Semestre 5</t>
  </si>
  <si>
    <t>Semestre 6</t>
  </si>
  <si>
    <t>Ecologie Animale</t>
  </si>
  <si>
    <t>Anglais Scientifique</t>
  </si>
  <si>
    <t>Observation</t>
  </si>
  <si>
    <t>Session</t>
  </si>
  <si>
    <t>Physiologie de la reproduction des vertébrés</t>
  </si>
  <si>
    <t>Souhila</t>
  </si>
  <si>
    <t>Fadila</t>
  </si>
  <si>
    <t>Naoual</t>
  </si>
  <si>
    <t>P,G,F,Vx3</t>
  </si>
  <si>
    <t>B,C,Ax2</t>
  </si>
  <si>
    <t>PRVx3</t>
  </si>
  <si>
    <t>RABx1</t>
  </si>
  <si>
    <t>Crédits: 16 - Coef : 6</t>
  </si>
  <si>
    <t>Crédits: 10 - Coef : 4</t>
  </si>
  <si>
    <t>Crédits: 4 - Coef : 1</t>
  </si>
  <si>
    <t>Crédits : 13 - Coef: 6</t>
  </si>
  <si>
    <t>Crédits : 13 - Coef: 5</t>
  </si>
  <si>
    <t>Crédits : 4 - Coef: 2</t>
  </si>
  <si>
    <t xml:space="preserve">Prénom : </t>
  </si>
  <si>
    <t xml:space="preserve">N° d'inscription : </t>
  </si>
  <si>
    <t xml:space="preserve">Semestre </t>
  </si>
  <si>
    <t>Unités d'enseignement (U.E)</t>
  </si>
  <si>
    <t>Matière(s) constitutive(s) de l'unité d'enseignement</t>
  </si>
  <si>
    <t>Résultats obtenus</t>
  </si>
  <si>
    <t>Nature</t>
  </si>
  <si>
    <t xml:space="preserve">Code et intitulé </t>
  </si>
  <si>
    <t>Crédits requis</t>
  </si>
  <si>
    <t>Coef.</t>
  </si>
  <si>
    <t>Intitulé</t>
  </si>
  <si>
    <t>Matiere</t>
  </si>
  <si>
    <t>U.E</t>
  </si>
  <si>
    <t>Semestre</t>
  </si>
  <si>
    <t>Note</t>
  </si>
  <si>
    <t>Crédits</t>
  </si>
  <si>
    <t>Semestre V</t>
  </si>
  <si>
    <t xml:space="preserve">Moyenne annuelle :                                            </t>
  </si>
  <si>
    <t xml:space="preserve">Total des crédits cumulés pour l'année ( S5 + S6) : </t>
  </si>
  <si>
    <t xml:space="preserve">Décision : </t>
  </si>
  <si>
    <t>Le chef de département</t>
  </si>
  <si>
    <t>Anatomie et Physiologie des Grandes Fonctions des Invertébrés 1</t>
  </si>
  <si>
    <t>Endocrénologie Générale</t>
  </si>
  <si>
    <t>Biostatistique</t>
  </si>
  <si>
    <t>Anatomie et Physiologie des Grandes Fonctions des Invertébrés II</t>
  </si>
  <si>
    <t>Physiologie des grandes Fonctions des vertébrés</t>
  </si>
  <si>
    <t>Biologie du conportement animale</t>
  </si>
  <si>
    <t>Recherche et analyse bibliographique</t>
  </si>
  <si>
    <t>Moyenne</t>
  </si>
  <si>
    <t>Semestre VI</t>
  </si>
  <si>
    <r>
      <rPr>
        <sz val="14"/>
        <color indexed="8"/>
        <rFont val="Times New Roman"/>
        <family val="1"/>
      </rPr>
      <t>Nom:</t>
    </r>
    <r>
      <rPr>
        <b/>
        <sz val="14"/>
        <color indexed="8"/>
        <rFont val="Times New Roman"/>
        <family val="1"/>
      </rPr>
      <t xml:space="preserve"> </t>
    </r>
  </si>
  <si>
    <t>Credits validés</t>
  </si>
  <si>
    <t>Credits Capitalisés</t>
  </si>
  <si>
    <t>Moy Semestre 6</t>
  </si>
  <si>
    <t>Credits Capiltalisés</t>
  </si>
  <si>
    <t>Résultats UE</t>
  </si>
  <si>
    <t>Résultats semestre</t>
  </si>
  <si>
    <t>Résultats Année</t>
  </si>
  <si>
    <t>EMD</t>
  </si>
  <si>
    <t>RAT.</t>
  </si>
  <si>
    <t>NOTE</t>
  </si>
  <si>
    <t>Crédit</t>
  </si>
  <si>
    <t>N. Rat.</t>
  </si>
  <si>
    <t>Grade</t>
  </si>
  <si>
    <t>crédits</t>
  </si>
  <si>
    <t>Nbr.Rat,</t>
  </si>
  <si>
    <t>Résultats du semestre</t>
  </si>
  <si>
    <t>Moy   Semestre 5</t>
  </si>
  <si>
    <t>UEF5I</t>
  </si>
  <si>
    <t>UEM51</t>
  </si>
  <si>
    <t>UED5I</t>
  </si>
  <si>
    <t>UEM5I</t>
  </si>
  <si>
    <t>UEF51</t>
  </si>
  <si>
    <t>UED51</t>
  </si>
  <si>
    <t>UEF6I</t>
  </si>
  <si>
    <t>UEM6I</t>
  </si>
  <si>
    <t>UED6I</t>
  </si>
  <si>
    <t>UEF61</t>
  </si>
  <si>
    <t>UEM61</t>
  </si>
  <si>
    <t>UED61</t>
  </si>
  <si>
    <t>Moyenne Générale</t>
  </si>
  <si>
    <t>Moy Semestre 5</t>
  </si>
  <si>
    <t xml:space="preserve">Total des Credits      </t>
  </si>
  <si>
    <t>A,P,G,F,I I x3</t>
  </si>
  <si>
    <t>A,P,G,F,I, 2  x3</t>
  </si>
  <si>
    <t>Bios I  x1</t>
  </si>
  <si>
    <t>BIOS II  x1</t>
  </si>
  <si>
    <t>Décision Annuel</t>
  </si>
  <si>
    <t xml:space="preserve">Décision </t>
  </si>
  <si>
    <t>Fait à Béjaia le</t>
  </si>
  <si>
    <t>UE DIV</t>
  </si>
  <si>
    <t>UE FIIVI</t>
  </si>
  <si>
    <t>UE F I V</t>
  </si>
  <si>
    <t>UE M I V</t>
  </si>
  <si>
    <t>Unité d'Etude Méthodologie I V</t>
  </si>
  <si>
    <t>Unité d'Etude Découverte I V</t>
  </si>
  <si>
    <t>UE MI VI</t>
  </si>
  <si>
    <t>UE DI VI</t>
  </si>
  <si>
    <t>Unité d'Etude Découverte I VI</t>
  </si>
  <si>
    <t>Unité d'Etude Méthodologie I VI</t>
  </si>
  <si>
    <t>Unité d'Etude Fondamentale I V</t>
  </si>
  <si>
    <t>Unité d'Etude Fondamentale I VI</t>
  </si>
  <si>
    <t>Moy L1</t>
  </si>
  <si>
    <t>Credits  1</t>
  </si>
  <si>
    <t>Moy L2</t>
  </si>
  <si>
    <t>Credits  2</t>
  </si>
  <si>
    <t>Moy L3</t>
  </si>
  <si>
    <t>Credits  3</t>
  </si>
  <si>
    <t>Credits  Capitalisés</t>
  </si>
  <si>
    <t xml:space="preserve">Observation </t>
  </si>
  <si>
    <t>AFFOUN</t>
  </si>
  <si>
    <t>Amira</t>
  </si>
  <si>
    <t>AIS</t>
  </si>
  <si>
    <t>Karima</t>
  </si>
  <si>
    <t>BAHOUCHE</t>
  </si>
  <si>
    <t>Souraya</t>
  </si>
  <si>
    <t>BELHOUL</t>
  </si>
  <si>
    <t>Laala</t>
  </si>
  <si>
    <t>BENAIDJA</t>
  </si>
  <si>
    <t>Farida</t>
  </si>
  <si>
    <t>BENDJOUDI</t>
  </si>
  <si>
    <t>Mouloud</t>
  </si>
  <si>
    <t>BERRAH</t>
  </si>
  <si>
    <t>Rachida</t>
  </si>
  <si>
    <t>BOUCHEFFA</t>
  </si>
  <si>
    <t>Belkacem</t>
  </si>
  <si>
    <t>BOULAHOUAT</t>
  </si>
  <si>
    <t>Abdelghani</t>
  </si>
  <si>
    <t>DJADDA</t>
  </si>
  <si>
    <t>DJOUDI</t>
  </si>
  <si>
    <t>Amina</t>
  </si>
  <si>
    <t>FELKAOUI</t>
  </si>
  <si>
    <t>Mounira</t>
  </si>
  <si>
    <t>GUERRI</t>
  </si>
  <si>
    <t>Warda</t>
  </si>
  <si>
    <t>HAROUN</t>
  </si>
  <si>
    <t>MAAMACHE</t>
  </si>
  <si>
    <t>Louiza</t>
  </si>
  <si>
    <t>MAHMOUDI</t>
  </si>
  <si>
    <t>Fatima</t>
  </si>
  <si>
    <t>MEDDOUR</t>
  </si>
  <si>
    <t>Razika</t>
  </si>
  <si>
    <t>MERRAD</t>
  </si>
  <si>
    <t>Keltoum</t>
  </si>
  <si>
    <t>RAMDANI</t>
  </si>
  <si>
    <t>REDJRADJ</t>
  </si>
  <si>
    <t>Lamia</t>
  </si>
  <si>
    <t>RENOU</t>
  </si>
  <si>
    <t>Abdelhakim</t>
  </si>
  <si>
    <t>TABET</t>
  </si>
  <si>
    <t>Chafiaa</t>
  </si>
  <si>
    <t>TAKABAIT</t>
  </si>
  <si>
    <t>Adil</t>
  </si>
  <si>
    <t>TERKI</t>
  </si>
  <si>
    <t>Sarah</t>
  </si>
  <si>
    <t>09SN0341</t>
  </si>
  <si>
    <t>09SN0425</t>
  </si>
  <si>
    <t>09SN0172</t>
  </si>
  <si>
    <t>10SN119</t>
  </si>
  <si>
    <t>09SN0911</t>
  </si>
  <si>
    <t>08SN219</t>
  </si>
  <si>
    <t>09SN0791</t>
  </si>
  <si>
    <t>09SN0105</t>
  </si>
  <si>
    <t>09SN0126</t>
  </si>
  <si>
    <t>08SN255</t>
  </si>
  <si>
    <t>10SN096</t>
  </si>
  <si>
    <t>08517810CSN</t>
  </si>
  <si>
    <t>09SN0350</t>
  </si>
  <si>
    <t>08SN014</t>
  </si>
  <si>
    <t>10SN120</t>
  </si>
  <si>
    <t>10SN201</t>
  </si>
  <si>
    <t>085125</t>
  </si>
  <si>
    <t>10SN277</t>
  </si>
  <si>
    <t>10SN209</t>
  </si>
  <si>
    <t>05541008SN</t>
  </si>
  <si>
    <t>09SN0176</t>
  </si>
  <si>
    <t>08SN179</t>
  </si>
  <si>
    <t>11SN130</t>
  </si>
  <si>
    <t xml:space="preserve">REPUBLIQUE ALGERIENNE   </t>
  </si>
  <si>
    <t>DEMOCRATIQUE ET POPULAIRE</t>
  </si>
  <si>
    <t xml:space="preserve">Total des crédits cumulés dans le cursus : </t>
  </si>
  <si>
    <t>Date et lieu de naissance :</t>
  </si>
  <si>
    <t>à :</t>
  </si>
  <si>
    <r>
      <t>Département :</t>
    </r>
    <r>
      <rPr>
        <b/>
        <sz val="14"/>
        <color indexed="8"/>
        <rFont val="Times New Roman"/>
        <family val="1"/>
      </rPr>
      <t xml:space="preserve"> Sciences Biologiques de l'Environnement</t>
    </r>
  </si>
  <si>
    <t>Président du jury :</t>
  </si>
  <si>
    <r>
      <t xml:space="preserve">ANNEE UNIVERSITAIRE :  </t>
    </r>
    <r>
      <rPr>
        <b/>
        <sz val="14"/>
        <color indexed="8"/>
        <rFont val="Times New Roman"/>
        <family val="1"/>
      </rPr>
      <t>2012-2013</t>
    </r>
  </si>
  <si>
    <r>
      <t xml:space="preserve">Etablissement : </t>
    </r>
    <r>
      <rPr>
        <b/>
        <sz val="14"/>
        <color indexed="8"/>
        <rFont val="Times New Roman"/>
        <family val="1"/>
      </rPr>
      <t>Université Abderrahmane Mira de Béjaia</t>
    </r>
  </si>
  <si>
    <r>
      <t>Faculté :</t>
    </r>
    <r>
      <rPr>
        <b/>
        <sz val="14"/>
        <color indexed="8"/>
        <rFont val="Times New Roman"/>
        <family val="1"/>
      </rPr>
      <t xml:space="preserve"> Sciences de la Nature et de la Vie</t>
    </r>
  </si>
  <si>
    <t xml:space="preserve">MINISTERE  DE L'ENSEIGNEMENT SUPERIEURE </t>
  </si>
  <si>
    <r>
      <t xml:space="preserve">Niveau d'Etude : </t>
    </r>
    <r>
      <rPr>
        <b/>
        <sz val="14"/>
        <rFont val="Times New Roman"/>
        <family val="1"/>
      </rPr>
      <t>Troisième Année</t>
    </r>
  </si>
  <si>
    <r>
      <t xml:space="preserve">Filière : </t>
    </r>
    <r>
      <rPr>
        <b/>
        <sz val="14"/>
        <color indexed="8"/>
        <rFont val="Times New Roman"/>
        <family val="1"/>
      </rPr>
      <t>Biologie Physiologie Animale</t>
    </r>
  </si>
  <si>
    <r>
      <t xml:space="preserve">Domaine : </t>
    </r>
    <r>
      <rPr>
        <b/>
        <sz val="14"/>
        <color indexed="8"/>
        <rFont val="Times New Roman"/>
        <family val="1"/>
      </rPr>
      <t>Sciences de la Nature et de la Vie</t>
    </r>
  </si>
  <si>
    <r>
      <t xml:space="preserve">Diplôme préparé : </t>
    </r>
    <r>
      <rPr>
        <b/>
        <sz val="14"/>
        <color indexed="8"/>
        <rFont val="Times New Roman"/>
        <family val="1"/>
      </rPr>
      <t xml:space="preserve">Licence académique </t>
    </r>
  </si>
  <si>
    <r>
      <t xml:space="preserve">Spécialité : </t>
    </r>
    <r>
      <rPr>
        <b/>
        <sz val="14"/>
        <color indexed="8"/>
        <rFont val="Times New Roman"/>
        <family val="1"/>
      </rPr>
      <t>Biologie et Physiologie Animales Comparées</t>
    </r>
  </si>
  <si>
    <t>RELEVE DE NOTES</t>
  </si>
  <si>
    <t xml:space="preserve">         ET DE LA RECHERCHE SCIENTIFIQUE</t>
  </si>
  <si>
    <t>Moy Semestre6</t>
  </si>
  <si>
    <t>Credits S5</t>
  </si>
  <si>
    <t>Credits S6</t>
  </si>
  <si>
    <t>08530312CSN</t>
  </si>
  <si>
    <t>07517412CSN</t>
  </si>
  <si>
    <t xml:space="preserve">AGGOUNE   </t>
  </si>
  <si>
    <t>Nabila</t>
  </si>
  <si>
    <t>11SN388</t>
  </si>
  <si>
    <t xml:space="preserve">AIT ALI   </t>
  </si>
  <si>
    <t>09SN0102</t>
  </si>
  <si>
    <t xml:space="preserve">AMROUCHE   </t>
  </si>
  <si>
    <t>Zehoua</t>
  </si>
  <si>
    <t>09M1052910CSN</t>
  </si>
  <si>
    <t>AREMLI</t>
  </si>
  <si>
    <t>Sabrina</t>
  </si>
  <si>
    <t>10504611CSN</t>
  </si>
  <si>
    <t xml:space="preserve">BENAMARA   </t>
  </si>
  <si>
    <t>Amel</t>
  </si>
  <si>
    <t>12SNV0363</t>
  </si>
  <si>
    <t xml:space="preserve">BENBERKANE   </t>
  </si>
  <si>
    <t>Amine</t>
  </si>
  <si>
    <t>08523111CSN</t>
  </si>
  <si>
    <t xml:space="preserve">BENHAMOUCHE   </t>
  </si>
  <si>
    <t>Kamel</t>
  </si>
  <si>
    <t>11SN150</t>
  </si>
  <si>
    <t xml:space="preserve">BENSEGHIR   </t>
  </si>
  <si>
    <t>Amazigh</t>
  </si>
  <si>
    <t>08SN116</t>
  </si>
  <si>
    <t>Samir</t>
  </si>
  <si>
    <t>08529211CSN</t>
  </si>
  <si>
    <t xml:space="preserve">BOUHADJI   </t>
  </si>
  <si>
    <t>Mustapha</t>
  </si>
  <si>
    <t>09SN0398</t>
  </si>
  <si>
    <t xml:space="preserve">BOUZID   </t>
  </si>
  <si>
    <t>Yasmina</t>
  </si>
  <si>
    <t>09SN0610</t>
  </si>
  <si>
    <t xml:space="preserve">DRISS   </t>
  </si>
  <si>
    <t>Naima</t>
  </si>
  <si>
    <t>10SN190</t>
  </si>
  <si>
    <t xml:space="preserve">HADJI   </t>
  </si>
  <si>
    <t>11SN155</t>
  </si>
  <si>
    <t xml:space="preserve">HAMICHE   </t>
  </si>
  <si>
    <t>Samira</t>
  </si>
  <si>
    <t>08513312CSN</t>
  </si>
  <si>
    <t xml:space="preserve">HASSAINI   </t>
  </si>
  <si>
    <t>Soraya</t>
  </si>
  <si>
    <t>09SN0822</t>
  </si>
  <si>
    <t>HATTOU</t>
  </si>
  <si>
    <t>Dalila</t>
  </si>
  <si>
    <t>11SN457</t>
  </si>
  <si>
    <t xml:space="preserve">HIMEUR   </t>
  </si>
  <si>
    <t>Rihab</t>
  </si>
  <si>
    <t>09SN0392</t>
  </si>
  <si>
    <t xml:space="preserve">LOUNISSI   </t>
  </si>
  <si>
    <t>Fawzia</t>
  </si>
  <si>
    <t>12SNV0512</t>
  </si>
  <si>
    <t xml:space="preserve">MAMMERI   </t>
  </si>
  <si>
    <t>09SM002310CSV</t>
  </si>
  <si>
    <t xml:space="preserve">MEBROUK   </t>
  </si>
  <si>
    <t>Nawal</t>
  </si>
  <si>
    <t>09ST066010CSN</t>
  </si>
  <si>
    <t xml:space="preserve">MENNAS   </t>
  </si>
  <si>
    <t>Djamal</t>
  </si>
  <si>
    <t>11SN408</t>
  </si>
  <si>
    <t xml:space="preserve">MERAR   </t>
  </si>
  <si>
    <t>Sabiha</t>
  </si>
  <si>
    <t>09SN0351</t>
  </si>
  <si>
    <t xml:space="preserve">OUAHRANI   </t>
  </si>
  <si>
    <t>Abderrahim</t>
  </si>
  <si>
    <t>10501611CSN</t>
  </si>
  <si>
    <t xml:space="preserve">OUNNAS   </t>
  </si>
  <si>
    <t>Chafia</t>
  </si>
  <si>
    <t>09SN1000</t>
  </si>
  <si>
    <t xml:space="preserve">RAHMOUNI   </t>
  </si>
  <si>
    <t>Fayza</t>
  </si>
  <si>
    <t>10SN276</t>
  </si>
  <si>
    <t xml:space="preserve">REKAL  </t>
  </si>
  <si>
    <t>Nacera</t>
  </si>
  <si>
    <t>09SN0167</t>
  </si>
  <si>
    <t xml:space="preserve">TARAFT   </t>
  </si>
  <si>
    <t>Sonia</t>
  </si>
  <si>
    <t>01/02/1984</t>
  </si>
  <si>
    <t>Draa el gaid</t>
  </si>
  <si>
    <t>14/12/1987</t>
  </si>
  <si>
    <t>Sidi aich</t>
  </si>
  <si>
    <t>14/06/1987</t>
  </si>
  <si>
    <t>Tazmalt</t>
  </si>
  <si>
    <t>25/07/1988</t>
  </si>
  <si>
    <t>Akbou</t>
  </si>
  <si>
    <t>06/12/1992</t>
  </si>
  <si>
    <t>01/11/1989</t>
  </si>
  <si>
    <t>Beni messousse</t>
  </si>
  <si>
    <t>07/09/1991</t>
  </si>
  <si>
    <t>08/06/1985</t>
  </si>
  <si>
    <t>Feraoun</t>
  </si>
  <si>
    <t>08/02/1986</t>
  </si>
  <si>
    <t>Barbacha</t>
  </si>
  <si>
    <t>02/10/1988</t>
  </si>
  <si>
    <t>Béjaia</t>
  </si>
  <si>
    <t>17/07/1985</t>
  </si>
  <si>
    <t>Aokas</t>
  </si>
  <si>
    <t>10/11/1988</t>
  </si>
  <si>
    <t>Seddouk</t>
  </si>
  <si>
    <t>22/11/1990</t>
  </si>
  <si>
    <t>Reghaia</t>
  </si>
  <si>
    <t>20/04/1983</t>
  </si>
  <si>
    <t>08/01/1988</t>
  </si>
  <si>
    <t>Bousselam</t>
  </si>
  <si>
    <t>02/10/1991</t>
  </si>
  <si>
    <t>Bni aziz</t>
  </si>
  <si>
    <t>23/11/1988</t>
  </si>
  <si>
    <t>07/05/1992</t>
  </si>
  <si>
    <t>16/11/1987</t>
  </si>
  <si>
    <t>09/03/1987</t>
  </si>
  <si>
    <t>Fenaia</t>
  </si>
  <si>
    <t>13/11/1991</t>
  </si>
  <si>
    <t>05/10/1985</t>
  </si>
  <si>
    <t>Kendira</t>
  </si>
  <si>
    <t>18/11/1990</t>
  </si>
  <si>
    <t>23/03/1986</t>
  </si>
  <si>
    <t>11/07/1987</t>
  </si>
  <si>
    <t>15/03/1985</t>
  </si>
  <si>
    <t>Kherrata</t>
  </si>
  <si>
    <t>08/12/1986</t>
  </si>
  <si>
    <t>Bejaia</t>
  </si>
  <si>
    <t>Alger</t>
  </si>
  <si>
    <t>Setif</t>
  </si>
  <si>
    <t xml:space="preserve">BORDJAH  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</si>
</sst>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0"/>
    <numFmt numFmtId="165" formatCode="00.00"/>
  </numFmts>
  <fonts count="29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sz val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u/>
      <sz val="16"/>
      <color indexed="8"/>
      <name val="Times New Roman"/>
      <family val="1"/>
    </font>
    <font>
      <sz val="14"/>
      <color theme="0"/>
      <name val="Times New Roman"/>
      <family val="1"/>
    </font>
    <font>
      <b/>
      <sz val="14"/>
      <name val="Arial"/>
      <family val="2"/>
    </font>
    <font>
      <sz val="16"/>
      <name val="Arial"/>
      <family val="2"/>
    </font>
    <font>
      <sz val="16"/>
      <color indexed="8"/>
      <name val="Times New Roman"/>
      <family val="1"/>
    </font>
    <font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Times New Roman"/>
      <family val="1"/>
    </font>
    <font>
      <u/>
      <sz val="18"/>
      <color indexed="8"/>
      <name val="Times New Roman"/>
      <family val="1"/>
    </font>
    <font>
      <sz val="17"/>
      <name val="Arial"/>
      <family val="2"/>
    </font>
    <font>
      <sz val="16"/>
      <color rgb="FF000000"/>
      <name val="Calibri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2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2" fillId="0" borderId="0" xfId="0" applyFont="1"/>
    <xf numFmtId="165" fontId="1" fillId="0" borderId="2" xfId="0" applyNumberFormat="1" applyFont="1" applyBorder="1"/>
    <xf numFmtId="165" fontId="1" fillId="0" borderId="0" xfId="0" applyNumberFormat="1" applyFont="1" applyBorder="1"/>
    <xf numFmtId="0" fontId="0" fillId="0" borderId="9" xfId="0" applyBorder="1"/>
    <xf numFmtId="0" fontId="0" fillId="0" borderId="8" xfId="0" applyBorder="1"/>
    <xf numFmtId="165" fontId="0" fillId="0" borderId="0" xfId="0" applyNumberFormat="1" applyBorder="1"/>
    <xf numFmtId="0" fontId="6" fillId="0" borderId="6" xfId="0" applyFont="1" applyBorder="1"/>
    <xf numFmtId="165" fontId="6" fillId="0" borderId="6" xfId="0" applyNumberFormat="1" applyFont="1" applyBorder="1"/>
    <xf numFmtId="164" fontId="6" fillId="0" borderId="6" xfId="0" applyNumberFormat="1" applyFont="1" applyBorder="1"/>
    <xf numFmtId="165" fontId="6" fillId="0" borderId="0" xfId="0" applyNumberFormat="1" applyFont="1" applyBorder="1"/>
    <xf numFmtId="0" fontId="6" fillId="0" borderId="0" xfId="0" applyFont="1"/>
    <xf numFmtId="0" fontId="8" fillId="0" borderId="0" xfId="0" applyFont="1"/>
    <xf numFmtId="0" fontId="7" fillId="0" borderId="0" xfId="0" applyFont="1" applyBorder="1"/>
    <xf numFmtId="0" fontId="11" fillId="0" borderId="6" xfId="0" applyFont="1" applyBorder="1" applyAlignment="1">
      <alignment wrapText="1"/>
    </xf>
    <xf numFmtId="0" fontId="7" fillId="0" borderId="0" xfId="0" applyFont="1" applyBorder="1" applyAlignment="1"/>
    <xf numFmtId="0" fontId="11" fillId="0" borderId="24" xfId="0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14" fontId="2" fillId="0" borderId="0" xfId="0" applyNumberFormat="1" applyFont="1" applyBorder="1"/>
    <xf numFmtId="0" fontId="11" fillId="0" borderId="0" xfId="0" applyFont="1" applyBorder="1"/>
    <xf numFmtId="0" fontId="12" fillId="0" borderId="0" xfId="0" applyFont="1" applyBorder="1" applyAlignment="1"/>
    <xf numFmtId="0" fontId="11" fillId="0" borderId="0" xfId="0" applyFont="1" applyBorder="1" applyAlignment="1"/>
    <xf numFmtId="0" fontId="6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/>
    <xf numFmtId="2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applyFont="1" applyBorder="1"/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164" fontId="0" fillId="0" borderId="0" xfId="0" applyNumberFormat="1" applyBorder="1"/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1" fillId="0" borderId="9" xfId="0" applyNumberFormat="1" applyFont="1" applyBorder="1"/>
    <xf numFmtId="165" fontId="1" fillId="0" borderId="8" xfId="0" applyNumberFormat="1" applyFont="1" applyBorder="1"/>
    <xf numFmtId="164" fontId="3" fillId="0" borderId="3" xfId="0" applyNumberFormat="1" applyFont="1" applyBorder="1" applyAlignment="1">
      <alignment vertical="center"/>
    </xf>
    <xf numFmtId="1" fontId="6" fillId="0" borderId="3" xfId="0" applyNumberFormat="1" applyFont="1" applyBorder="1"/>
    <xf numFmtId="0" fontId="6" fillId="0" borderId="8" xfId="0" applyFont="1" applyBorder="1"/>
    <xf numFmtId="164" fontId="3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left" vertical="center"/>
    </xf>
    <xf numFmtId="2" fontId="12" fillId="0" borderId="0" xfId="0" applyNumberFormat="1" applyFont="1" applyBorder="1" applyAlignment="1">
      <alignment vertical="center"/>
    </xf>
    <xf numFmtId="0" fontId="12" fillId="0" borderId="0" xfId="0" applyFont="1" applyBorder="1"/>
    <xf numFmtId="2" fontId="11" fillId="0" borderId="23" xfId="0" applyNumberFormat="1" applyFont="1" applyBorder="1" applyAlignment="1">
      <alignment horizontal="center" vertical="center"/>
    </xf>
    <xf numFmtId="0" fontId="10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right" vertical="center"/>
    </xf>
    <xf numFmtId="0" fontId="8" fillId="0" borderId="0" xfId="0" applyFont="1" applyBorder="1"/>
    <xf numFmtId="0" fontId="0" fillId="0" borderId="26" xfId="0" applyBorder="1"/>
    <xf numFmtId="1" fontId="11" fillId="0" borderId="23" xfId="0" applyNumberFormat="1" applyFont="1" applyBorder="1" applyAlignment="1">
      <alignment horizontal="center" vertical="center"/>
    </xf>
    <xf numFmtId="0" fontId="0" fillId="0" borderId="6" xfId="0" applyBorder="1"/>
    <xf numFmtId="165" fontId="6" fillId="0" borderId="5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5" fontId="6" fillId="0" borderId="4" xfId="0" applyNumberFormat="1" applyFont="1" applyBorder="1"/>
    <xf numFmtId="164" fontId="6" fillId="0" borderId="4" xfId="0" applyNumberFormat="1" applyFont="1" applyBorder="1"/>
    <xf numFmtId="0" fontId="0" fillId="0" borderId="20" xfId="0" applyBorder="1"/>
    <xf numFmtId="0" fontId="0" fillId="0" borderId="42" xfId="0" applyBorder="1"/>
    <xf numFmtId="2" fontId="6" fillId="0" borderId="6" xfId="0" applyNumberFormat="1" applyFont="1" applyBorder="1"/>
    <xf numFmtId="0" fontId="13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/>
    <xf numFmtId="0" fontId="15" fillId="0" borderId="0" xfId="0" applyFont="1" applyBorder="1" applyAlignment="1"/>
    <xf numFmtId="0" fontId="19" fillId="0" borderId="15" xfId="0" applyFont="1" applyBorder="1" applyAlignment="1"/>
    <xf numFmtId="0" fontId="15" fillId="0" borderId="15" xfId="0" applyFont="1" applyBorder="1" applyAlignment="1"/>
    <xf numFmtId="0" fontId="6" fillId="0" borderId="0" xfId="0" applyFont="1" applyBorder="1" applyAlignment="1">
      <alignment horizontal="center"/>
    </xf>
    <xf numFmtId="0" fontId="11" fillId="0" borderId="15" xfId="0" applyFont="1" applyBorder="1" applyAlignment="1"/>
    <xf numFmtId="0" fontId="20" fillId="0" borderId="0" xfId="0" applyFont="1" applyBorder="1"/>
    <xf numFmtId="0" fontId="18" fillId="0" borderId="6" xfId="0" applyFont="1" applyBorder="1"/>
    <xf numFmtId="165" fontId="21" fillId="0" borderId="5" xfId="0" applyNumberFormat="1" applyFont="1" applyBorder="1" applyAlignment="1">
      <alignment horizontal="center" vertical="center"/>
    </xf>
    <xf numFmtId="164" fontId="21" fillId="0" borderId="6" xfId="0" applyNumberFormat="1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165" fontId="21" fillId="0" borderId="20" xfId="0" applyNumberFormat="1" applyFont="1" applyBorder="1" applyAlignment="1">
      <alignment horizontal="center" vertical="center"/>
    </xf>
    <xf numFmtId="165" fontId="21" fillId="0" borderId="6" xfId="0" applyNumberFormat="1" applyFont="1" applyBorder="1" applyAlignment="1">
      <alignment horizontal="center" vertical="center"/>
    </xf>
    <xf numFmtId="164" fontId="21" fillId="0" borderId="21" xfId="0" applyNumberFormat="1" applyFont="1" applyBorder="1" applyAlignment="1">
      <alignment horizontal="center" vertical="center"/>
    </xf>
    <xf numFmtId="165" fontId="21" fillId="0" borderId="25" xfId="0" applyNumberFormat="1" applyFont="1" applyBorder="1" applyAlignment="1">
      <alignment horizontal="center" vertical="center"/>
    </xf>
    <xf numFmtId="165" fontId="21" fillId="0" borderId="20" xfId="0" applyNumberFormat="1" applyFont="1" applyBorder="1"/>
    <xf numFmtId="165" fontId="21" fillId="0" borderId="4" xfId="0" applyNumberFormat="1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2" fontId="21" fillId="0" borderId="6" xfId="0" applyNumberFormat="1" applyFont="1" applyBorder="1"/>
    <xf numFmtId="0" fontId="21" fillId="0" borderId="6" xfId="0" applyFont="1" applyBorder="1"/>
    <xf numFmtId="0" fontId="18" fillId="0" borderId="36" xfId="0" applyFont="1" applyBorder="1"/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 textRotation="90"/>
    </xf>
    <xf numFmtId="164" fontId="6" fillId="0" borderId="29" xfId="0" applyNumberFormat="1" applyFont="1" applyBorder="1" applyAlignment="1">
      <alignment horizontal="center" vertical="center" textRotation="90" wrapText="1"/>
    </xf>
    <xf numFmtId="164" fontId="6" fillId="0" borderId="31" xfId="0" applyNumberFormat="1" applyFont="1" applyBorder="1" applyAlignment="1">
      <alignment horizontal="center" vertical="center" textRotation="90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8" xfId="0" applyFont="1" applyBorder="1" applyAlignment="1">
      <alignment horizontal="center" vertical="center" textRotation="90" wrapText="1"/>
    </xf>
    <xf numFmtId="0" fontId="23" fillId="0" borderId="0" xfId="0" applyFont="1"/>
    <xf numFmtId="0" fontId="6" fillId="0" borderId="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0" fontId="6" fillId="0" borderId="38" xfId="0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/>
    </xf>
    <xf numFmtId="1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4" fontId="21" fillId="0" borderId="37" xfId="0" applyNumberFormat="1" applyFont="1" applyBorder="1" applyAlignment="1">
      <alignment horizontal="center" vertical="center"/>
    </xf>
    <xf numFmtId="0" fontId="21" fillId="0" borderId="24" xfId="0" applyFont="1" applyBorder="1"/>
    <xf numFmtId="0" fontId="21" fillId="0" borderId="5" xfId="0" applyFont="1" applyBorder="1" applyAlignment="1">
      <alignment horizontal="center"/>
    </xf>
    <xf numFmtId="0" fontId="6" fillId="0" borderId="18" xfId="0" applyFont="1" applyBorder="1" applyAlignment="1">
      <alignment vertical="center"/>
    </xf>
    <xf numFmtId="0" fontId="6" fillId="0" borderId="24" xfId="0" applyFont="1" applyBorder="1" applyAlignment="1">
      <alignment vertical="center" textRotation="90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2" fontId="11" fillId="0" borderId="36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9" fillId="0" borderId="0" xfId="0" applyFont="1" applyBorder="1" applyAlignment="1"/>
    <xf numFmtId="0" fontId="14" fillId="0" borderId="0" xfId="0" applyFont="1" applyBorder="1" applyAlignment="1"/>
    <xf numFmtId="0" fontId="16" fillId="0" borderId="0" xfId="0" applyFont="1" applyBorder="1"/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26" fillId="0" borderId="6" xfId="1" applyNumberFormat="1" applyFont="1" applyBorder="1"/>
    <xf numFmtId="164" fontId="26" fillId="0" borderId="6" xfId="0" applyNumberFormat="1" applyFont="1" applyBorder="1"/>
    <xf numFmtId="165" fontId="26" fillId="0" borderId="5" xfId="0" applyNumberFormat="1" applyFont="1" applyBorder="1" applyAlignment="1">
      <alignment horizontal="center" vertical="center"/>
    </xf>
    <xf numFmtId="164" fontId="26" fillId="0" borderId="5" xfId="0" applyNumberFormat="1" applyFont="1" applyBorder="1" applyAlignment="1">
      <alignment horizontal="center" vertical="center"/>
    </xf>
    <xf numFmtId="165" fontId="26" fillId="0" borderId="27" xfId="0" applyNumberFormat="1" applyFont="1" applyBorder="1" applyAlignment="1">
      <alignment horizontal="center" vertical="center"/>
    </xf>
    <xf numFmtId="165" fontId="26" fillId="0" borderId="6" xfId="0" applyNumberFormat="1" applyFont="1" applyBorder="1" applyAlignment="1">
      <alignment horizontal="center" vertical="center"/>
    </xf>
    <xf numFmtId="164" fontId="26" fillId="0" borderId="6" xfId="0" applyNumberFormat="1" applyFont="1" applyBorder="1" applyAlignment="1">
      <alignment horizontal="center" vertical="center"/>
    </xf>
    <xf numFmtId="165" fontId="26" fillId="0" borderId="20" xfId="0" applyNumberFormat="1" applyFont="1" applyBorder="1"/>
    <xf numFmtId="0" fontId="23" fillId="0" borderId="0" xfId="0" applyFont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1" fontId="21" fillId="0" borderId="5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" fontId="11" fillId="0" borderId="36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/>
    </xf>
    <xf numFmtId="1" fontId="11" fillId="0" borderId="2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36" xfId="0" applyFont="1" applyBorder="1"/>
    <xf numFmtId="0" fontId="6" fillId="0" borderId="27" xfId="0" applyFont="1" applyBorder="1"/>
    <xf numFmtId="0" fontId="6" fillId="0" borderId="4" xfId="0" applyFont="1" applyBorder="1"/>
    <xf numFmtId="0" fontId="6" fillId="0" borderId="44" xfId="0" applyFont="1" applyBorder="1"/>
    <xf numFmtId="0" fontId="6" fillId="0" borderId="24" xfId="0" applyFont="1" applyBorder="1"/>
    <xf numFmtId="165" fontId="6" fillId="0" borderId="24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27" fillId="0" borderId="10" xfId="0" applyFont="1" applyBorder="1"/>
    <xf numFmtId="0" fontId="27" fillId="0" borderId="12" xfId="0" applyFont="1" applyBorder="1"/>
    <xf numFmtId="0" fontId="27" fillId="0" borderId="15" xfId="0" applyFont="1" applyBorder="1"/>
    <xf numFmtId="0" fontId="18" fillId="0" borderId="24" xfId="0" applyFont="1" applyFill="1" applyBorder="1"/>
    <xf numFmtId="0" fontId="27" fillId="0" borderId="16" xfId="0" applyFont="1" applyBorder="1"/>
    <xf numFmtId="0" fontId="28" fillId="0" borderId="6" xfId="0" applyFont="1" applyBorder="1"/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43" xfId="0" applyNumberFormat="1" applyFont="1" applyBorder="1" applyAlignment="1">
      <alignment horizontal="center" vertical="center" wrapText="1"/>
    </xf>
    <xf numFmtId="164" fontId="6" fillId="0" borderId="44" xfId="0" applyNumberFormat="1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164" fontId="6" fillId="0" borderId="43" xfId="0" applyNumberFormat="1" applyFont="1" applyBorder="1" applyAlignment="1">
      <alignment horizontal="left" vertical="center" wrapText="1"/>
    </xf>
    <xf numFmtId="164" fontId="6" fillId="0" borderId="44" xfId="0" applyNumberFormat="1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horizontal="center" vertical="center" textRotation="90" wrapText="1"/>
    </xf>
    <xf numFmtId="164" fontId="6" fillId="0" borderId="13" xfId="0" applyNumberFormat="1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 textRotation="90"/>
    </xf>
    <xf numFmtId="164" fontId="6" fillId="0" borderId="14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3" fillId="0" borderId="34" xfId="0" applyFont="1" applyBorder="1" applyAlignment="1">
      <alignment horizontal="center" textRotation="90"/>
    </xf>
    <xf numFmtId="0" fontId="13" fillId="0" borderId="32" xfId="0" applyFont="1" applyBorder="1" applyAlignment="1">
      <alignment horizontal="center" textRotation="90"/>
    </xf>
    <xf numFmtId="0" fontId="13" fillId="0" borderId="33" xfId="0" applyFont="1" applyBorder="1" applyAlignment="1">
      <alignment horizontal="center" textRotation="90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/>
    </xf>
    <xf numFmtId="0" fontId="12" fillId="0" borderId="48" xfId="0" applyFont="1" applyBorder="1" applyAlignment="1">
      <alignment horizontal="center" vertical="center" textRotation="90" wrapText="1"/>
    </xf>
    <xf numFmtId="0" fontId="12" fillId="0" borderId="32" xfId="0" applyFont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 vertical="center" textRotation="90" wrapText="1"/>
    </xf>
    <xf numFmtId="0" fontId="12" fillId="0" borderId="3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" fontId="11" fillId="0" borderId="40" xfId="0" applyNumberFormat="1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2" fontId="11" fillId="0" borderId="37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11" fillId="0" borderId="40" xfId="0" applyNumberFormat="1" applyFont="1" applyBorder="1" applyAlignment="1">
      <alignment horizontal="center" vertical="center"/>
    </xf>
    <xf numFmtId="2" fontId="11" fillId="0" borderId="36" xfId="0" applyNumberFormat="1" applyFont="1" applyBorder="1" applyAlignment="1">
      <alignment horizontal="center" vertical="center"/>
    </xf>
    <xf numFmtId="2" fontId="11" fillId="0" borderId="39" xfId="0" applyNumberFormat="1" applyFont="1" applyBorder="1" applyAlignment="1">
      <alignment horizontal="center" vertical="center"/>
    </xf>
    <xf numFmtId="1" fontId="11" fillId="0" borderId="36" xfId="0" applyNumberFormat="1" applyFont="1" applyBorder="1" applyAlignment="1">
      <alignment horizontal="center" vertical="center"/>
    </xf>
    <xf numFmtId="1" fontId="11" fillId="0" borderId="39" xfId="0" applyNumberFormat="1" applyFont="1" applyBorder="1" applyAlignment="1">
      <alignment horizontal="center" vertical="center"/>
    </xf>
    <xf numFmtId="2" fontId="11" fillId="0" borderId="4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/>
    </xf>
    <xf numFmtId="14" fontId="17" fillId="0" borderId="0" xfId="0" applyNumberFormat="1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164" fontId="3" fillId="0" borderId="18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85725</xdr:rowOff>
    </xdr:from>
    <xdr:to>
      <xdr:col>20</xdr:col>
      <xdr:colOff>381000</xdr:colOff>
      <xdr:row>6</xdr:row>
      <xdr:rowOff>63500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776" y="85725"/>
          <a:ext cx="7086599" cy="93027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        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          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  </a:t>
          </a:r>
        </a:p>
      </xdr:txBody>
    </xdr:sp>
    <xdr:clientData/>
  </xdr:twoCellAnchor>
  <xdr:twoCellAnchor>
    <xdr:from>
      <xdr:col>9</xdr:col>
      <xdr:colOff>619125</xdr:colOff>
      <xdr:row>9</xdr:row>
      <xdr:rowOff>15876</xdr:rowOff>
    </xdr:from>
    <xdr:to>
      <xdr:col>54</xdr:col>
      <xdr:colOff>219075</xdr:colOff>
      <xdr:row>14</xdr:row>
      <xdr:rowOff>66676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38750" y="1444626"/>
          <a:ext cx="10648950" cy="8445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Procès Verbal de jury Semestriel des Etudiants de 3ème Année  licence</a:t>
          </a:r>
        </a:p>
        <a:p>
          <a:pPr algn="ctr" rtl="0">
            <a:defRPr sz="1000"/>
          </a:pPr>
          <a:r>
            <a:rPr lang="fr-FR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Option : Biologie et Physiologie Animales Comparées</a:t>
          </a:r>
          <a:endParaRPr lang="fr-FR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4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56</xdr:col>
      <xdr:colOff>206374</xdr:colOff>
      <xdr:row>0</xdr:row>
      <xdr:rowOff>69847</xdr:rowOff>
    </xdr:from>
    <xdr:to>
      <xdr:col>59</xdr:col>
      <xdr:colOff>2076450</xdr:colOff>
      <xdr:row>7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938624" y="69847"/>
          <a:ext cx="3981451" cy="1089028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Nbre : 27</a:t>
          </a:r>
        </a:p>
      </xdr:txBody>
    </xdr:sp>
    <xdr:clientData/>
  </xdr:twoCellAnchor>
  <xdr:twoCellAnchor>
    <xdr:from>
      <xdr:col>62</xdr:col>
      <xdr:colOff>76201</xdr:colOff>
      <xdr:row>0</xdr:row>
      <xdr:rowOff>57150</xdr:rowOff>
    </xdr:from>
    <xdr:to>
      <xdr:col>86</xdr:col>
      <xdr:colOff>79375</xdr:colOff>
      <xdr:row>6</xdr:row>
      <xdr:rowOff>63500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1586826" y="57150"/>
          <a:ext cx="7781924" cy="9588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        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          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  </a:t>
          </a:r>
        </a:p>
      </xdr:txBody>
    </xdr:sp>
    <xdr:clientData/>
  </xdr:twoCellAnchor>
  <xdr:twoCellAnchor>
    <xdr:from>
      <xdr:col>65</xdr:col>
      <xdr:colOff>873125</xdr:colOff>
      <xdr:row>9</xdr:row>
      <xdr:rowOff>146050</xdr:rowOff>
    </xdr:from>
    <xdr:to>
      <xdr:col>120</xdr:col>
      <xdr:colOff>682625</xdr:colOff>
      <xdr:row>15</xdr:row>
      <xdr:rowOff>15875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26035000" y="1574800"/>
          <a:ext cx="11715750" cy="82232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Procès Verbal de jury Semestriel des Etudiants de 3ème Année  licence</a:t>
          </a:r>
        </a:p>
        <a:p>
          <a:pPr algn="ctr" rtl="0">
            <a:defRPr sz="1000"/>
          </a:pPr>
          <a:r>
            <a:rPr lang="fr-FR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Option : Biologie et Physiologie Animales Comparées</a:t>
          </a:r>
          <a:endParaRPr lang="fr-FR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4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120</xdr:col>
      <xdr:colOff>777876</xdr:colOff>
      <xdr:row>0</xdr:row>
      <xdr:rowOff>60323</xdr:rowOff>
    </xdr:from>
    <xdr:to>
      <xdr:col>125</xdr:col>
      <xdr:colOff>2089151</xdr:colOff>
      <xdr:row>7</xdr:row>
      <xdr:rowOff>95251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37639626" y="60323"/>
          <a:ext cx="4597400" cy="1168403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Nbre : 27</a:t>
          </a:r>
        </a:p>
      </xdr:txBody>
    </xdr:sp>
    <xdr:clientData/>
  </xdr:twoCellAnchor>
  <xdr:twoCellAnchor>
    <xdr:from>
      <xdr:col>129</xdr:col>
      <xdr:colOff>76201</xdr:colOff>
      <xdr:row>0</xdr:row>
      <xdr:rowOff>38100</xdr:rowOff>
    </xdr:from>
    <xdr:to>
      <xdr:col>134</xdr:col>
      <xdr:colOff>746125</xdr:colOff>
      <xdr:row>5</xdr:row>
      <xdr:rowOff>63500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7383701" y="38100"/>
          <a:ext cx="7004049" cy="8191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        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          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  </a:t>
          </a:r>
        </a:p>
      </xdr:txBody>
    </xdr:sp>
    <xdr:clientData/>
  </xdr:twoCellAnchor>
  <xdr:twoCellAnchor>
    <xdr:from>
      <xdr:col>131</xdr:col>
      <xdr:colOff>485775</xdr:colOff>
      <xdr:row>9</xdr:row>
      <xdr:rowOff>142875</xdr:rowOff>
    </xdr:from>
    <xdr:to>
      <xdr:col>140</xdr:col>
      <xdr:colOff>723900</xdr:colOff>
      <xdr:row>14</xdr:row>
      <xdr:rowOff>95250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7557075" y="1276350"/>
          <a:ext cx="9058275" cy="7620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Procès Verbal de jury Annuel des Etudiants de 3ème Année  licence</a:t>
          </a:r>
        </a:p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Option : Biologie et Physiologie Animales Comparées</a:t>
          </a:r>
          <a:endParaRPr lang="fr-FR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4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138</xdr:col>
      <xdr:colOff>777875</xdr:colOff>
      <xdr:row>0</xdr:row>
      <xdr:rowOff>44447</xdr:rowOff>
    </xdr:from>
    <xdr:to>
      <xdr:col>144</xdr:col>
      <xdr:colOff>425451</xdr:colOff>
      <xdr:row>6</xdr:row>
      <xdr:rowOff>142875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58594625" y="44447"/>
          <a:ext cx="4187826" cy="1050928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Année Universitaire : 2012/2013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Nbre : 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57150</xdr:rowOff>
    </xdr:from>
    <xdr:to>
      <xdr:col>4</xdr:col>
      <xdr:colOff>495301</xdr:colOff>
      <xdr:row>5</xdr:row>
      <xdr:rowOff>295275</xdr:rowOff>
    </xdr:to>
    <xdr:pic>
      <xdr:nvPicPr>
        <xdr:cNvPr id="3" name="Picture 2" descr="Sans tit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781050" y="581025"/>
          <a:ext cx="3381376" cy="1028700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38100</xdr:rowOff>
    </xdr:from>
    <xdr:to>
      <xdr:col>5</xdr:col>
      <xdr:colOff>371475</xdr:colOff>
      <xdr:row>4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76301" y="38100"/>
          <a:ext cx="6143624" cy="7239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         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           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  </a:t>
          </a:r>
        </a:p>
      </xdr:txBody>
    </xdr:sp>
    <xdr:clientData/>
  </xdr:twoCellAnchor>
  <xdr:twoCellAnchor>
    <xdr:from>
      <xdr:col>1</xdr:col>
      <xdr:colOff>485775</xdr:colOff>
      <xdr:row>7</xdr:row>
      <xdr:rowOff>142875</xdr:rowOff>
    </xdr:from>
    <xdr:to>
      <xdr:col>10</xdr:col>
      <xdr:colOff>723900</xdr:colOff>
      <xdr:row>12</xdr:row>
      <xdr:rowOff>95250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0386000" y="1276350"/>
          <a:ext cx="9058275" cy="7620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Procès Verbal Récapitulatif des Etudiants de 3ème Année  licence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Option : Biologie et Physiologie Animales Comparées</a:t>
          </a:r>
          <a:endParaRPr lang="fr-FR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4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47625</xdr:colOff>
      <xdr:row>0</xdr:row>
      <xdr:rowOff>63497</xdr:rowOff>
    </xdr:from>
    <xdr:to>
      <xdr:col>11</xdr:col>
      <xdr:colOff>1854201</xdr:colOff>
      <xdr:row>6</xdr:row>
      <xdr:rowOff>85724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9534525" y="63497"/>
          <a:ext cx="3444876" cy="993777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Année Universitaire : 2012/2013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Nbre : 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52"/>
  <sheetViews>
    <sheetView tabSelected="1" topLeftCell="A17" zoomScaleNormal="100" workbookViewId="0">
      <selection activeCell="AI29" sqref="AI29"/>
    </sheetView>
  </sheetViews>
  <sheetFormatPr baseColWidth="10" defaultRowHeight="12.75"/>
  <cols>
    <col min="1" max="1" width="6.28515625" customWidth="1"/>
    <col min="2" max="2" width="24.28515625" customWidth="1"/>
    <col min="3" max="3" width="17.42578125" customWidth="1"/>
    <col min="4" max="4" width="23.140625" customWidth="1"/>
    <col min="5" max="5" width="15.85546875" hidden="1" customWidth="1"/>
    <col min="6" max="6" width="19.42578125" hidden="1" customWidth="1"/>
    <col min="7" max="7" width="13.42578125" hidden="1" customWidth="1"/>
    <col min="8" max="9" width="8.28515625" hidden="1" customWidth="1"/>
    <col min="10" max="10" width="13" customWidth="1"/>
    <col min="11" max="12" width="5.7109375" hidden="1" customWidth="1"/>
    <col min="13" max="13" width="3.5703125" hidden="1" customWidth="1"/>
    <col min="14" max="14" width="8.7109375" customWidth="1"/>
    <col min="15" max="15" width="10.140625" hidden="1" customWidth="1"/>
    <col min="16" max="16" width="3.28515625" hidden="1" customWidth="1"/>
    <col min="17" max="17" width="10.85546875" customWidth="1"/>
    <col min="18" max="19" width="4.7109375" hidden="1" customWidth="1"/>
    <col min="20" max="20" width="3.5703125" hidden="1" customWidth="1"/>
    <col min="21" max="21" width="8.42578125" customWidth="1"/>
    <col min="22" max="22" width="9.7109375" hidden="1" customWidth="1"/>
    <col min="23" max="23" width="8.7109375" hidden="1" customWidth="1"/>
    <col min="24" max="24" width="10.85546875" customWidth="1"/>
    <col min="25" max="26" width="6.5703125" hidden="1" customWidth="1"/>
    <col min="27" max="27" width="4.5703125" hidden="1" customWidth="1"/>
    <col min="28" max="28" width="8.85546875" customWidth="1"/>
    <col min="29" max="30" width="8.42578125" hidden="1" customWidth="1"/>
    <col min="31" max="31" width="11.140625" customWidth="1"/>
    <col min="32" max="33" width="6.140625" hidden="1" customWidth="1"/>
    <col min="34" max="34" width="4.28515625" hidden="1" customWidth="1"/>
    <col min="35" max="35" width="8.28515625" customWidth="1"/>
    <col min="36" max="36" width="10.28515625" hidden="1" customWidth="1"/>
    <col min="37" max="37" width="8.28515625" hidden="1" customWidth="1"/>
    <col min="38" max="38" width="12.28515625" customWidth="1"/>
    <col min="39" max="39" width="8.28515625" hidden="1" customWidth="1"/>
    <col min="40" max="41" width="5.140625" hidden="1" customWidth="1"/>
    <col min="42" max="42" width="10.42578125" customWidth="1"/>
    <col min="43" max="43" width="13.140625" customWidth="1"/>
    <col min="44" max="44" width="6" hidden="1" customWidth="1"/>
    <col min="45" max="45" width="4.5703125" hidden="1" customWidth="1"/>
    <col min="46" max="46" width="8" customWidth="1"/>
    <col min="47" max="47" width="13" customWidth="1"/>
    <col min="48" max="49" width="5.42578125" hidden="1" customWidth="1"/>
    <col min="50" max="50" width="7.140625" customWidth="1"/>
    <col min="51" max="51" width="13.28515625" customWidth="1"/>
    <col min="52" max="53" width="5.140625" hidden="1" customWidth="1"/>
    <col min="54" max="54" width="8.28515625" customWidth="1"/>
    <col min="55" max="55" width="15.85546875" customWidth="1"/>
    <col min="56" max="56" width="4.7109375" hidden="1" customWidth="1"/>
    <col min="58" max="58" width="13.5703125" customWidth="1"/>
    <col min="59" max="59" width="6.7109375" customWidth="1"/>
    <col min="60" max="60" width="33" customWidth="1"/>
    <col min="61" max="61" width="4.5703125" customWidth="1"/>
    <col min="62" max="62" width="0.85546875" customWidth="1"/>
    <col min="63" max="63" width="7.140625" customWidth="1"/>
    <col min="64" max="64" width="24.5703125" customWidth="1"/>
    <col min="65" max="65" width="20.28515625" customWidth="1"/>
    <col min="66" max="66" width="24.140625" customWidth="1"/>
    <col min="67" max="67" width="14.5703125" customWidth="1"/>
    <col min="68" max="68" width="8.42578125" customWidth="1"/>
    <col min="69" max="69" width="11.7109375" customWidth="1"/>
    <col min="70" max="71" width="5.7109375" customWidth="1"/>
    <col min="72" max="72" width="3.85546875" customWidth="1"/>
    <col min="73" max="73" width="9" customWidth="1"/>
    <col min="74" max="75" width="8.140625" customWidth="1"/>
    <col min="76" max="76" width="11" customWidth="1"/>
    <col min="77" max="78" width="5.28515625" customWidth="1"/>
    <col min="79" max="79" width="3.42578125" customWidth="1"/>
    <col min="80" max="80" width="6.28515625" customWidth="1"/>
    <col min="81" max="82" width="8" customWidth="1"/>
    <col min="83" max="83" width="10.85546875" customWidth="1"/>
    <col min="84" max="85" width="5" customWidth="1"/>
    <col min="86" max="86" width="3.28515625" customWidth="1"/>
    <col min="87" max="87" width="4.85546875" customWidth="1"/>
    <col min="88" max="89" width="8.28515625" customWidth="1"/>
    <col min="90" max="90" width="11" customWidth="1"/>
    <col min="91" max="92" width="5.140625" customWidth="1"/>
    <col min="93" max="93" width="3.5703125" customWidth="1"/>
    <col min="94" max="94" width="6.42578125" customWidth="1"/>
    <col min="95" max="96" width="8.42578125" customWidth="1"/>
    <col min="97" max="97" width="11" customWidth="1"/>
    <col min="98" max="99" width="4.5703125" customWidth="1"/>
    <col min="100" max="100" width="3.7109375" customWidth="1"/>
    <col min="101" max="101" width="4.85546875" customWidth="1"/>
    <col min="102" max="103" width="8.28515625" customWidth="1"/>
    <col min="104" max="104" width="12" customWidth="1"/>
    <col min="105" max="105" width="5.140625" customWidth="1"/>
    <col min="106" max="108" width="4.5703125" customWidth="1"/>
    <col min="109" max="109" width="11.7109375" customWidth="1"/>
    <col min="110" max="112" width="5.28515625" customWidth="1"/>
    <col min="113" max="113" width="11.7109375" customWidth="1"/>
    <col min="114" max="114" width="4.85546875" customWidth="1"/>
    <col min="115" max="115" width="4.42578125" customWidth="1"/>
    <col min="116" max="116" width="5.42578125" customWidth="1"/>
    <col min="117" max="117" width="10.85546875" customWidth="1"/>
    <col min="118" max="118" width="5.7109375" customWidth="1"/>
    <col min="119" max="119" width="5.42578125" customWidth="1"/>
    <col min="120" max="120" width="6.42578125" customWidth="1"/>
    <col min="121" max="121" width="15.42578125" customWidth="1"/>
    <col min="122" max="122" width="4.85546875" hidden="1" customWidth="1"/>
    <col min="123" max="123" width="9.7109375" customWidth="1"/>
    <col min="124" max="124" width="15.7109375" customWidth="1"/>
    <col min="125" max="125" width="8.7109375" customWidth="1"/>
    <col min="126" max="126" width="35.140625" customWidth="1"/>
    <col min="127" max="127" width="27.85546875" customWidth="1"/>
    <col min="128" max="128" width="14.5703125" customWidth="1"/>
    <col min="129" max="129" width="22.28515625" customWidth="1"/>
    <col min="130" max="130" width="6" customWidth="1"/>
    <col min="131" max="131" width="11.42578125" customWidth="1"/>
    <col min="132" max="132" width="27.140625" customWidth="1"/>
    <col min="133" max="133" width="23.140625" customWidth="1"/>
    <col min="134" max="134" width="27.42578125" customWidth="1"/>
    <col min="135" max="135" width="15.140625" customWidth="1"/>
    <col min="136" max="136" width="19.5703125" customWidth="1"/>
    <col min="137" max="137" width="16.85546875" customWidth="1"/>
    <col min="138" max="138" width="18.140625" customWidth="1"/>
    <col min="139" max="139" width="20.7109375" customWidth="1"/>
    <col min="140" max="140" width="14.140625" customWidth="1"/>
    <col min="141" max="141" width="27.42578125" style="149" customWidth="1"/>
    <col min="142" max="142" width="15.140625" hidden="1" customWidth="1"/>
    <col min="143" max="143" width="5.140625" hidden="1" customWidth="1"/>
    <col min="144" max="144" width="14.5703125" customWidth="1"/>
    <col min="145" max="145" width="7.28515625" customWidth="1"/>
  </cols>
  <sheetData>
    <row r="1" spans="1:19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8"/>
      <c r="BI1" s="4"/>
      <c r="BJ1" s="4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6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8"/>
      <c r="DW1" s="2"/>
      <c r="DX1" s="2"/>
      <c r="DY1" s="2"/>
      <c r="DZ1" s="1"/>
      <c r="EA1" s="2"/>
      <c r="EB1" s="2"/>
      <c r="EC1" s="2"/>
      <c r="ED1" s="2"/>
      <c r="EE1" s="2"/>
      <c r="EF1" s="2"/>
      <c r="EG1" s="2"/>
      <c r="EH1" s="2"/>
      <c r="EI1" s="2"/>
      <c r="EJ1" s="2"/>
      <c r="EK1" s="145"/>
      <c r="EL1" s="2"/>
      <c r="EM1" s="2"/>
      <c r="EN1" s="2"/>
      <c r="EO1" s="46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4"/>
      <c r="GI1" s="4"/>
      <c r="GJ1" s="4"/>
    </row>
    <row r="2" spans="1:19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9"/>
      <c r="BI2" s="4"/>
      <c r="BJ2" s="4"/>
      <c r="BK2" s="3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7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9"/>
      <c r="DW2" s="4"/>
      <c r="DX2" s="4"/>
      <c r="DY2" s="4"/>
      <c r="DZ2" s="3"/>
      <c r="EA2" s="4"/>
      <c r="EB2" s="4"/>
      <c r="EC2" s="4"/>
      <c r="ED2" s="4"/>
      <c r="EE2" s="4"/>
      <c r="EF2" s="4"/>
      <c r="EG2" s="4"/>
      <c r="EH2" s="4"/>
      <c r="EI2" s="4"/>
      <c r="EJ2" s="4"/>
      <c r="EK2" s="146"/>
      <c r="EL2" s="4"/>
      <c r="EM2" s="4"/>
      <c r="EN2" s="4"/>
      <c r="EO2" s="47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</row>
    <row r="3" spans="1:19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9"/>
      <c r="BI3" s="4"/>
      <c r="BJ3" s="4"/>
      <c r="BK3" s="3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7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9"/>
      <c r="DW3" s="4"/>
      <c r="DX3" s="4"/>
      <c r="DY3" s="4"/>
      <c r="DZ3" s="3"/>
      <c r="EA3" s="4"/>
      <c r="EB3" s="4"/>
      <c r="EC3" s="4"/>
      <c r="ED3" s="4"/>
      <c r="EE3" s="4"/>
      <c r="EF3" s="4"/>
      <c r="EG3" s="4"/>
      <c r="EH3" s="4"/>
      <c r="EI3" s="4"/>
      <c r="EJ3" s="4"/>
      <c r="EK3" s="146"/>
      <c r="EL3" s="4"/>
      <c r="EM3" s="4"/>
      <c r="EN3" s="4"/>
      <c r="EO3" s="47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</row>
    <row r="4" spans="1:19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9"/>
      <c r="BI4" s="4"/>
      <c r="BJ4" s="4"/>
      <c r="BK4" s="3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9"/>
      <c r="DW4" s="4"/>
      <c r="DX4" s="4"/>
      <c r="DY4" s="4"/>
      <c r="DZ4" s="3"/>
      <c r="EA4" s="4"/>
      <c r="EB4" s="4"/>
      <c r="EC4" s="4"/>
      <c r="ED4" s="4"/>
      <c r="EE4" s="4"/>
      <c r="EF4" s="4"/>
      <c r="EG4" s="4"/>
      <c r="EH4" s="4"/>
      <c r="EI4" s="4"/>
      <c r="EJ4" s="4"/>
      <c r="EK4" s="146"/>
      <c r="EL4" s="4"/>
      <c r="EM4" s="4"/>
      <c r="EN4" s="4"/>
      <c r="EO4" s="9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</row>
    <row r="5" spans="1:19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9"/>
      <c r="BI5" s="4"/>
      <c r="BJ5" s="4"/>
      <c r="BK5" s="3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9"/>
      <c r="DW5" s="4"/>
      <c r="DX5" s="4"/>
      <c r="DY5" s="4"/>
      <c r="DZ5" s="3"/>
      <c r="EA5" s="4"/>
      <c r="EB5" s="4"/>
      <c r="EC5" s="4"/>
      <c r="ED5" s="4"/>
      <c r="EE5" s="4"/>
      <c r="EF5" s="4"/>
      <c r="EG5" s="4"/>
      <c r="EH5" s="4"/>
      <c r="EI5" s="4"/>
      <c r="EJ5" s="4"/>
      <c r="EK5" s="146"/>
      <c r="EL5" s="4"/>
      <c r="EM5" s="4"/>
      <c r="EN5" s="4"/>
      <c r="EO5" s="9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</row>
    <row r="6" spans="1:19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9"/>
      <c r="BI6" s="4"/>
      <c r="BJ6" s="4"/>
      <c r="BK6" s="3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9"/>
      <c r="DW6" s="4"/>
      <c r="DX6" s="4"/>
      <c r="DY6" s="4"/>
      <c r="DZ6" s="3"/>
      <c r="EA6" s="4"/>
      <c r="EB6" s="4"/>
      <c r="EC6" s="4"/>
      <c r="ED6" s="4"/>
      <c r="EE6" s="4"/>
      <c r="EF6" s="4"/>
      <c r="EG6" s="4"/>
      <c r="EH6" s="4"/>
      <c r="EI6" s="4"/>
      <c r="EJ6" s="4"/>
      <c r="EK6" s="146"/>
      <c r="EL6" s="4"/>
      <c r="EM6" s="4"/>
      <c r="EN6" s="4"/>
      <c r="EO6" s="9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</row>
    <row r="7" spans="1:19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9"/>
      <c r="BI7" s="4"/>
      <c r="BJ7" s="4"/>
      <c r="BK7" s="3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9"/>
      <c r="DW7" s="4"/>
      <c r="DX7" s="4"/>
      <c r="DY7" s="4"/>
      <c r="DZ7" s="3"/>
      <c r="EA7" s="4"/>
      <c r="EB7" s="4"/>
      <c r="EC7" s="4"/>
      <c r="ED7" s="4"/>
      <c r="EE7" s="4"/>
      <c r="EF7" s="4"/>
      <c r="EG7" s="4"/>
      <c r="EH7" s="4"/>
      <c r="EI7" s="4"/>
      <c r="EJ7" s="4"/>
      <c r="EK7" s="146"/>
      <c r="EL7" s="4"/>
      <c r="EM7" s="4"/>
      <c r="EN7" s="4"/>
      <c r="EO7" s="9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</row>
    <row r="8" spans="1:19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9"/>
      <c r="BI8" s="4"/>
      <c r="BJ8" s="4"/>
      <c r="BK8" s="3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9"/>
      <c r="DW8" s="4"/>
      <c r="DX8" s="4"/>
      <c r="DY8" s="4"/>
      <c r="DZ8" s="3"/>
      <c r="EA8" s="4"/>
      <c r="EB8" s="4"/>
      <c r="EC8" s="4"/>
      <c r="ED8" s="4"/>
      <c r="EE8" s="4"/>
      <c r="EF8" s="4"/>
      <c r="EG8" s="4"/>
      <c r="EH8" s="4"/>
      <c r="EI8" s="4"/>
      <c r="EJ8" s="4"/>
      <c r="EK8" s="146"/>
      <c r="EL8" s="4"/>
      <c r="EM8" s="4"/>
      <c r="EN8" s="4"/>
      <c r="EO8" s="9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</row>
    <row r="9" spans="1:19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9"/>
      <c r="BI9" s="4"/>
      <c r="BJ9" s="4"/>
      <c r="BK9" s="3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9"/>
      <c r="DW9" s="4"/>
      <c r="DX9" s="4"/>
      <c r="DY9" s="4"/>
      <c r="DZ9" s="3"/>
      <c r="EA9" s="4"/>
      <c r="EB9" s="4"/>
      <c r="EC9" s="4"/>
      <c r="ED9" s="4"/>
      <c r="EE9" s="4"/>
      <c r="EF9" s="4"/>
      <c r="EG9" s="4"/>
      <c r="EH9" s="4"/>
      <c r="EI9" s="4"/>
      <c r="EJ9" s="4"/>
      <c r="EK9" s="146"/>
      <c r="EL9" s="4"/>
      <c r="EM9" s="4"/>
      <c r="EN9" s="4"/>
      <c r="EO9" s="9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</row>
    <row r="10" spans="1:19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9"/>
      <c r="BI10" s="4"/>
      <c r="BJ10" s="4"/>
      <c r="BK10" s="3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9"/>
      <c r="DW10" s="4"/>
      <c r="DX10" s="4"/>
      <c r="DY10" s="4"/>
      <c r="DZ10" s="3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146"/>
      <c r="EL10" s="4"/>
      <c r="EM10" s="4"/>
      <c r="EN10" s="4"/>
      <c r="EO10" s="9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</row>
    <row r="11" spans="1:19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9"/>
      <c r="BI11" s="4"/>
      <c r="BJ11" s="4"/>
      <c r="BK11" s="3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9"/>
      <c r="DW11" s="4"/>
      <c r="DX11" s="4"/>
      <c r="DY11" s="4"/>
      <c r="DZ11" s="3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146"/>
      <c r="EL11" s="4"/>
      <c r="EM11" s="4"/>
      <c r="EN11" s="4"/>
      <c r="EO11" s="9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</row>
    <row r="12" spans="1:19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9"/>
      <c r="BI12" s="4"/>
      <c r="BJ12" s="4"/>
      <c r="BK12" s="3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9"/>
      <c r="DW12" s="4"/>
      <c r="DX12" s="4"/>
      <c r="DY12" s="4"/>
      <c r="DZ12" s="3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146"/>
      <c r="EL12" s="4"/>
      <c r="EM12" s="4"/>
      <c r="EN12" s="4"/>
      <c r="EO12" s="9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</row>
    <row r="13" spans="1:19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9"/>
      <c r="BI13" s="4"/>
      <c r="BJ13" s="4"/>
      <c r="BK13" s="3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9"/>
      <c r="DW13" s="4"/>
      <c r="DX13" s="4"/>
      <c r="DY13" s="4"/>
      <c r="DZ13" s="3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146"/>
      <c r="EL13" s="4"/>
      <c r="EM13" s="4"/>
      <c r="EN13" s="4"/>
      <c r="EO13" s="9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</row>
    <row r="14" spans="1:19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9"/>
      <c r="BI14" s="4"/>
      <c r="BJ14" s="4"/>
      <c r="BK14" s="3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9"/>
      <c r="DW14" s="4"/>
      <c r="DX14" s="4"/>
      <c r="DY14" s="4"/>
      <c r="DZ14" s="3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146"/>
      <c r="EL14" s="4"/>
      <c r="EM14" s="4"/>
      <c r="EN14" s="4"/>
      <c r="EO14" s="9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</row>
    <row r="15" spans="1:192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9"/>
      <c r="BI15" s="4"/>
      <c r="BJ15" s="4"/>
      <c r="BK15" s="3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9"/>
      <c r="DW15" s="4"/>
      <c r="DX15" s="4"/>
      <c r="DY15" s="4"/>
      <c r="DZ15" s="3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146"/>
      <c r="EL15" s="4"/>
      <c r="EM15" s="4"/>
      <c r="EN15" s="4"/>
      <c r="EO15" s="9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</row>
    <row r="16" spans="1:192" ht="13.5" thickBo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0"/>
      <c r="P16" s="10"/>
      <c r="Q16" s="10"/>
      <c r="R16" s="10"/>
      <c r="S16" s="10"/>
      <c r="T16" s="10"/>
      <c r="U16" s="10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9"/>
      <c r="BI16" s="4"/>
      <c r="BJ16" s="4"/>
      <c r="BK16" s="3"/>
      <c r="BL16" s="4"/>
      <c r="BM16" s="4"/>
      <c r="BN16" s="4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4"/>
      <c r="CD16" s="4"/>
      <c r="CE16" s="4"/>
      <c r="CF16" s="4"/>
      <c r="CG16" s="4"/>
      <c r="CH16" s="4"/>
      <c r="CI16" s="4"/>
      <c r="CJ16" s="10"/>
      <c r="CK16" s="10"/>
      <c r="CL16" s="10"/>
      <c r="CM16" s="10"/>
      <c r="CN16" s="10"/>
      <c r="CO16" s="10"/>
      <c r="CP16" s="10"/>
      <c r="CQ16" s="4"/>
      <c r="CR16" s="4"/>
      <c r="CS16" s="4"/>
      <c r="CT16" s="4"/>
      <c r="CU16" s="4"/>
      <c r="CV16" s="4"/>
      <c r="CW16" s="4"/>
      <c r="CX16" s="10"/>
      <c r="CY16" s="10"/>
      <c r="CZ16" s="10"/>
      <c r="DA16" s="10"/>
      <c r="DB16" s="10"/>
      <c r="DC16" s="10"/>
      <c r="DD16" s="1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2"/>
      <c r="DT16" s="42"/>
      <c r="DU16" s="42"/>
      <c r="DV16" s="9"/>
      <c r="DW16" s="4"/>
      <c r="DX16" s="4"/>
      <c r="DY16" s="4"/>
      <c r="DZ16" s="3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146"/>
      <c r="EL16" s="4"/>
      <c r="EM16" s="4"/>
      <c r="EN16" s="4"/>
      <c r="EO16" s="9"/>
    </row>
    <row r="17" spans="1:145" s="40" customFormat="1" ht="18.75" thickBot="1">
      <c r="A17" s="107"/>
      <c r="B17" s="94"/>
      <c r="C17" s="94"/>
      <c r="D17" s="94"/>
      <c r="E17" s="94"/>
      <c r="F17" s="94"/>
      <c r="G17" s="94"/>
      <c r="H17" s="202" t="s">
        <v>11</v>
      </c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4"/>
      <c r="BI17" s="38"/>
      <c r="BJ17" s="38"/>
      <c r="BK17" s="39"/>
      <c r="BL17" s="38"/>
      <c r="BM17" s="38"/>
      <c r="BN17" s="38"/>
      <c r="BO17" s="202" t="s">
        <v>12</v>
      </c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5"/>
      <c r="DT17" s="95"/>
      <c r="DU17" s="95"/>
      <c r="DV17" s="96"/>
      <c r="DW17" s="38"/>
      <c r="DX17" s="38"/>
      <c r="DY17" s="38"/>
      <c r="DZ17" s="39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147"/>
      <c r="EL17" s="38"/>
      <c r="EM17" s="38"/>
      <c r="EN17" s="38"/>
      <c r="EO17" s="43"/>
    </row>
    <row r="18" spans="1:145" s="40" customFormat="1" ht="24.75" customHeight="1" thickBot="1">
      <c r="A18" s="107"/>
      <c r="B18" s="94"/>
      <c r="C18" s="94"/>
      <c r="D18" s="94"/>
      <c r="E18" s="94"/>
      <c r="F18" s="94"/>
      <c r="G18" s="94"/>
      <c r="H18" s="206" t="s">
        <v>79</v>
      </c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8"/>
      <c r="V18" s="206" t="s">
        <v>82</v>
      </c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8"/>
      <c r="AJ18" s="215" t="s">
        <v>81</v>
      </c>
      <c r="AK18" s="216"/>
      <c r="AL18" s="217"/>
      <c r="AM18" s="217"/>
      <c r="AN18" s="217"/>
      <c r="AO18" s="217"/>
      <c r="AP18" s="217"/>
      <c r="AQ18" s="180" t="s">
        <v>66</v>
      </c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2"/>
      <c r="BC18" s="180" t="s">
        <v>77</v>
      </c>
      <c r="BD18" s="181"/>
      <c r="BE18" s="181"/>
      <c r="BF18" s="181"/>
      <c r="BG18" s="181"/>
      <c r="BH18" s="182"/>
      <c r="BI18" s="38"/>
      <c r="BJ18" s="38"/>
      <c r="BK18" s="44"/>
      <c r="BL18" s="135"/>
      <c r="BM18" s="135"/>
      <c r="BN18" s="135"/>
      <c r="BO18" s="202" t="s">
        <v>85</v>
      </c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4"/>
      <c r="CC18" s="202" t="s">
        <v>86</v>
      </c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4"/>
      <c r="CQ18" s="218" t="s">
        <v>87</v>
      </c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20"/>
      <c r="DE18" s="180" t="s">
        <v>66</v>
      </c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2"/>
      <c r="DQ18" s="180" t="s">
        <v>67</v>
      </c>
      <c r="DR18" s="181"/>
      <c r="DS18" s="181"/>
      <c r="DT18" s="181"/>
      <c r="DU18" s="181"/>
      <c r="DV18" s="182"/>
      <c r="DW18" s="45"/>
      <c r="DX18" s="45"/>
      <c r="DY18" s="45"/>
      <c r="DZ18" s="39"/>
      <c r="EA18" s="94"/>
      <c r="EB18" s="94"/>
      <c r="EC18" s="94"/>
      <c r="ED18" s="94"/>
      <c r="EE18" s="180" t="s">
        <v>68</v>
      </c>
      <c r="EF18" s="181"/>
      <c r="EG18" s="181"/>
      <c r="EH18" s="181"/>
      <c r="EI18" s="181"/>
      <c r="EJ18" s="181"/>
      <c r="EK18" s="181"/>
      <c r="EL18" s="181"/>
      <c r="EM18" s="181"/>
      <c r="EN18" s="182"/>
      <c r="EO18" s="43"/>
    </row>
    <row r="19" spans="1:145" s="40" customFormat="1" ht="24" customHeight="1" thickBot="1">
      <c r="A19" s="186" t="s">
        <v>0</v>
      </c>
      <c r="B19" s="186" t="s">
        <v>2</v>
      </c>
      <c r="C19" s="186" t="s">
        <v>3</v>
      </c>
      <c r="D19" s="186" t="s">
        <v>1</v>
      </c>
      <c r="E19" s="209" t="s">
        <v>5</v>
      </c>
      <c r="F19" s="211" t="s">
        <v>6</v>
      </c>
      <c r="G19" s="213" t="s">
        <v>7</v>
      </c>
      <c r="H19" s="221" t="s">
        <v>25</v>
      </c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3"/>
      <c r="V19" s="206" t="s">
        <v>26</v>
      </c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8"/>
      <c r="AJ19" s="221" t="s">
        <v>27</v>
      </c>
      <c r="AK19" s="222"/>
      <c r="AL19" s="222"/>
      <c r="AM19" s="222"/>
      <c r="AN19" s="222"/>
      <c r="AO19" s="222"/>
      <c r="AP19" s="223"/>
      <c r="AQ19" s="183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5"/>
      <c r="BC19" s="183"/>
      <c r="BD19" s="184"/>
      <c r="BE19" s="184"/>
      <c r="BF19" s="184"/>
      <c r="BG19" s="184"/>
      <c r="BH19" s="185"/>
      <c r="BI19" s="38"/>
      <c r="BJ19" s="38"/>
      <c r="BK19" s="186" t="s">
        <v>0</v>
      </c>
      <c r="BL19" s="186" t="s">
        <v>2</v>
      </c>
      <c r="BM19" s="186" t="s">
        <v>3</v>
      </c>
      <c r="BN19" s="186" t="s">
        <v>1</v>
      </c>
      <c r="BO19" s="203" t="s">
        <v>28</v>
      </c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4"/>
      <c r="CC19" s="202" t="s">
        <v>29</v>
      </c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4"/>
      <c r="CQ19" s="202" t="s">
        <v>30</v>
      </c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4"/>
      <c r="DE19" s="183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5"/>
      <c r="DQ19" s="183"/>
      <c r="DR19" s="184"/>
      <c r="DS19" s="184"/>
      <c r="DT19" s="184"/>
      <c r="DU19" s="184"/>
      <c r="DV19" s="185"/>
      <c r="DW19" s="45"/>
      <c r="DX19" s="45"/>
      <c r="DY19" s="45"/>
      <c r="DZ19" s="48"/>
      <c r="EA19" s="94"/>
      <c r="EB19" s="94"/>
      <c r="EC19" s="94"/>
      <c r="ED19" s="94"/>
      <c r="EE19" s="183"/>
      <c r="EF19" s="184"/>
      <c r="EG19" s="184"/>
      <c r="EH19" s="184"/>
      <c r="EI19" s="184"/>
      <c r="EJ19" s="184"/>
      <c r="EK19" s="184"/>
      <c r="EL19" s="184"/>
      <c r="EM19" s="184"/>
      <c r="EN19" s="185"/>
      <c r="EO19" s="43"/>
    </row>
    <row r="20" spans="1:145" s="40" customFormat="1" ht="25.5" customHeight="1" thickBot="1">
      <c r="A20" s="205"/>
      <c r="B20" s="205"/>
      <c r="C20" s="205"/>
      <c r="D20" s="205"/>
      <c r="E20" s="210"/>
      <c r="F20" s="212"/>
      <c r="G20" s="214"/>
      <c r="H20" s="206" t="s">
        <v>94</v>
      </c>
      <c r="I20" s="207"/>
      <c r="J20" s="207"/>
      <c r="K20" s="207"/>
      <c r="L20" s="207"/>
      <c r="M20" s="207"/>
      <c r="N20" s="208"/>
      <c r="O20" s="206" t="s">
        <v>10</v>
      </c>
      <c r="P20" s="207"/>
      <c r="Q20" s="207"/>
      <c r="R20" s="207"/>
      <c r="S20" s="207"/>
      <c r="T20" s="207"/>
      <c r="U20" s="208"/>
      <c r="V20" s="206" t="s">
        <v>8</v>
      </c>
      <c r="W20" s="207"/>
      <c r="X20" s="207"/>
      <c r="Y20" s="207"/>
      <c r="Z20" s="207"/>
      <c r="AA20" s="207"/>
      <c r="AB20" s="208"/>
      <c r="AC20" s="206" t="s">
        <v>9</v>
      </c>
      <c r="AD20" s="207"/>
      <c r="AE20" s="207"/>
      <c r="AF20" s="207"/>
      <c r="AG20" s="207"/>
      <c r="AH20" s="207"/>
      <c r="AI20" s="208"/>
      <c r="AJ20" s="206" t="s">
        <v>96</v>
      </c>
      <c r="AK20" s="207"/>
      <c r="AL20" s="207"/>
      <c r="AM20" s="207"/>
      <c r="AN20" s="207"/>
      <c r="AO20" s="207"/>
      <c r="AP20" s="208"/>
      <c r="AQ20" s="206" t="s">
        <v>83</v>
      </c>
      <c r="AR20" s="207"/>
      <c r="AS20" s="207"/>
      <c r="AT20" s="208"/>
      <c r="AU20" s="206" t="s">
        <v>80</v>
      </c>
      <c r="AV20" s="207"/>
      <c r="AW20" s="207"/>
      <c r="AX20" s="208"/>
      <c r="AY20" s="206" t="s">
        <v>84</v>
      </c>
      <c r="AZ20" s="207"/>
      <c r="BA20" s="207"/>
      <c r="BB20" s="208"/>
      <c r="BC20" s="176" t="s">
        <v>78</v>
      </c>
      <c r="BD20" s="198" t="s">
        <v>76</v>
      </c>
      <c r="BE20" s="178" t="s">
        <v>62</v>
      </c>
      <c r="BF20" s="178" t="s">
        <v>63</v>
      </c>
      <c r="BG20" s="196" t="s">
        <v>16</v>
      </c>
      <c r="BH20" s="186" t="s">
        <v>15</v>
      </c>
      <c r="BI20" s="38"/>
      <c r="BJ20" s="38"/>
      <c r="BK20" s="205"/>
      <c r="BL20" s="205"/>
      <c r="BM20" s="205"/>
      <c r="BN20" s="205"/>
      <c r="BO20" s="203" t="s">
        <v>95</v>
      </c>
      <c r="BP20" s="203"/>
      <c r="BQ20" s="203"/>
      <c r="BR20" s="203"/>
      <c r="BS20" s="203"/>
      <c r="BT20" s="203"/>
      <c r="BU20" s="204"/>
      <c r="BV20" s="202" t="s">
        <v>21</v>
      </c>
      <c r="BW20" s="203"/>
      <c r="BX20" s="203"/>
      <c r="BY20" s="203"/>
      <c r="BZ20" s="203"/>
      <c r="CA20" s="203"/>
      <c r="CB20" s="204"/>
      <c r="CC20" s="202" t="s">
        <v>22</v>
      </c>
      <c r="CD20" s="203"/>
      <c r="CE20" s="203"/>
      <c r="CF20" s="203"/>
      <c r="CG20" s="203"/>
      <c r="CH20" s="203"/>
      <c r="CI20" s="204"/>
      <c r="CJ20" s="202" t="s">
        <v>23</v>
      </c>
      <c r="CK20" s="203"/>
      <c r="CL20" s="203"/>
      <c r="CM20" s="203"/>
      <c r="CN20" s="203"/>
      <c r="CO20" s="203"/>
      <c r="CP20" s="204"/>
      <c r="CQ20" s="202" t="s">
        <v>97</v>
      </c>
      <c r="CR20" s="203"/>
      <c r="CS20" s="203"/>
      <c r="CT20" s="203"/>
      <c r="CU20" s="203"/>
      <c r="CV20" s="203"/>
      <c r="CW20" s="204"/>
      <c r="CX20" s="202" t="s">
        <v>24</v>
      </c>
      <c r="CY20" s="203"/>
      <c r="CZ20" s="203"/>
      <c r="DA20" s="203"/>
      <c r="DB20" s="203"/>
      <c r="DC20" s="203"/>
      <c r="DD20" s="204"/>
      <c r="DE20" s="202" t="s">
        <v>88</v>
      </c>
      <c r="DF20" s="203"/>
      <c r="DG20" s="203"/>
      <c r="DH20" s="204"/>
      <c r="DI20" s="202" t="s">
        <v>89</v>
      </c>
      <c r="DJ20" s="203"/>
      <c r="DK20" s="203"/>
      <c r="DL20" s="204"/>
      <c r="DM20" s="202" t="s">
        <v>90</v>
      </c>
      <c r="DN20" s="203"/>
      <c r="DO20" s="203"/>
      <c r="DP20" s="204"/>
      <c r="DQ20" s="176" t="s">
        <v>64</v>
      </c>
      <c r="DR20" s="198" t="s">
        <v>76</v>
      </c>
      <c r="DS20" s="178" t="s">
        <v>62</v>
      </c>
      <c r="DT20" s="178" t="s">
        <v>65</v>
      </c>
      <c r="DU20" s="196" t="s">
        <v>16</v>
      </c>
      <c r="DV20" s="200" t="s">
        <v>15</v>
      </c>
      <c r="DW20" s="51"/>
      <c r="DX20" s="51"/>
      <c r="DY20" s="51"/>
      <c r="DZ20" s="48"/>
      <c r="EA20" s="186" t="s">
        <v>0</v>
      </c>
      <c r="EB20" s="186" t="s">
        <v>2</v>
      </c>
      <c r="EC20" s="186" t="s">
        <v>3</v>
      </c>
      <c r="ED20" s="186" t="s">
        <v>1</v>
      </c>
      <c r="EE20" s="176" t="s">
        <v>92</v>
      </c>
      <c r="EF20" s="178" t="s">
        <v>208</v>
      </c>
      <c r="EG20" s="176" t="s">
        <v>207</v>
      </c>
      <c r="EH20" s="178" t="s">
        <v>209</v>
      </c>
      <c r="EI20" s="188" t="s">
        <v>91</v>
      </c>
      <c r="EJ20" s="178" t="s">
        <v>93</v>
      </c>
      <c r="EK20" s="194" t="s">
        <v>99</v>
      </c>
      <c r="EL20" s="190" t="s">
        <v>98</v>
      </c>
      <c r="EM20" s="119"/>
      <c r="EN20" s="192" t="s">
        <v>16</v>
      </c>
      <c r="EO20" s="43"/>
    </row>
    <row r="21" spans="1:145" s="40" customFormat="1" ht="63.75" customHeight="1" thickBot="1">
      <c r="A21" s="187"/>
      <c r="B21" s="187"/>
      <c r="C21" s="187"/>
      <c r="D21" s="187"/>
      <c r="E21" s="210"/>
      <c r="F21" s="212"/>
      <c r="G21" s="214"/>
      <c r="H21" s="108" t="s">
        <v>69</v>
      </c>
      <c r="I21" s="109" t="s">
        <v>70</v>
      </c>
      <c r="J21" s="98" t="s">
        <v>71</v>
      </c>
      <c r="K21" s="99" t="s">
        <v>72</v>
      </c>
      <c r="L21" s="100" t="s">
        <v>73</v>
      </c>
      <c r="M21" s="99" t="s">
        <v>74</v>
      </c>
      <c r="N21" s="101" t="s">
        <v>16</v>
      </c>
      <c r="O21" s="102" t="s">
        <v>69</v>
      </c>
      <c r="P21" s="98" t="s">
        <v>70</v>
      </c>
      <c r="Q21" s="98" t="s">
        <v>71</v>
      </c>
      <c r="R21" s="99" t="s">
        <v>72</v>
      </c>
      <c r="S21" s="100" t="s">
        <v>73</v>
      </c>
      <c r="T21" s="99" t="s">
        <v>74</v>
      </c>
      <c r="U21" s="101" t="s">
        <v>16</v>
      </c>
      <c r="V21" s="102" t="s">
        <v>69</v>
      </c>
      <c r="W21" s="98" t="s">
        <v>70</v>
      </c>
      <c r="X21" s="98" t="s">
        <v>71</v>
      </c>
      <c r="Y21" s="99" t="s">
        <v>72</v>
      </c>
      <c r="Z21" s="100" t="s">
        <v>73</v>
      </c>
      <c r="AA21" s="99" t="s">
        <v>74</v>
      </c>
      <c r="AB21" s="101" t="s">
        <v>16</v>
      </c>
      <c r="AC21" s="102" t="s">
        <v>69</v>
      </c>
      <c r="AD21" s="98" t="s">
        <v>70</v>
      </c>
      <c r="AE21" s="98" t="s">
        <v>71</v>
      </c>
      <c r="AF21" s="99" t="s">
        <v>72</v>
      </c>
      <c r="AG21" s="100" t="s">
        <v>73</v>
      </c>
      <c r="AH21" s="99" t="s">
        <v>74</v>
      </c>
      <c r="AI21" s="101" t="s">
        <v>16</v>
      </c>
      <c r="AJ21" s="102" t="s">
        <v>69</v>
      </c>
      <c r="AK21" s="98" t="s">
        <v>70</v>
      </c>
      <c r="AL21" s="98" t="s">
        <v>71</v>
      </c>
      <c r="AM21" s="99" t="s">
        <v>72</v>
      </c>
      <c r="AN21" s="100" t="s">
        <v>73</v>
      </c>
      <c r="AO21" s="99" t="s">
        <v>74</v>
      </c>
      <c r="AP21" s="101" t="s">
        <v>16</v>
      </c>
      <c r="AQ21" s="103" t="s">
        <v>4</v>
      </c>
      <c r="AR21" s="104" t="s">
        <v>75</v>
      </c>
      <c r="AS21" s="105" t="s">
        <v>76</v>
      </c>
      <c r="AT21" s="99" t="s">
        <v>16</v>
      </c>
      <c r="AU21" s="110" t="s">
        <v>4</v>
      </c>
      <c r="AV21" s="104" t="s">
        <v>75</v>
      </c>
      <c r="AW21" s="105" t="s">
        <v>76</v>
      </c>
      <c r="AX21" s="99" t="s">
        <v>16</v>
      </c>
      <c r="AY21" s="110" t="s">
        <v>4</v>
      </c>
      <c r="AZ21" s="104" t="s">
        <v>75</v>
      </c>
      <c r="BA21" s="105" t="s">
        <v>76</v>
      </c>
      <c r="BB21" s="101" t="s">
        <v>16</v>
      </c>
      <c r="BC21" s="177"/>
      <c r="BD21" s="199"/>
      <c r="BE21" s="179"/>
      <c r="BF21" s="179"/>
      <c r="BG21" s="197"/>
      <c r="BH21" s="187"/>
      <c r="BI21" s="38"/>
      <c r="BJ21" s="38"/>
      <c r="BK21" s="187"/>
      <c r="BL21" s="187"/>
      <c r="BM21" s="187"/>
      <c r="BN21" s="187"/>
      <c r="BO21" s="97" t="s">
        <v>69</v>
      </c>
      <c r="BP21" s="98" t="s">
        <v>70</v>
      </c>
      <c r="BQ21" s="98" t="s">
        <v>71</v>
      </c>
      <c r="BR21" s="99" t="s">
        <v>72</v>
      </c>
      <c r="BS21" s="100" t="s">
        <v>73</v>
      </c>
      <c r="BT21" s="99" t="s">
        <v>74</v>
      </c>
      <c r="BU21" s="101" t="s">
        <v>16</v>
      </c>
      <c r="BV21" s="134" t="s">
        <v>69</v>
      </c>
      <c r="BW21" s="98" t="s">
        <v>70</v>
      </c>
      <c r="BX21" s="98" t="s">
        <v>71</v>
      </c>
      <c r="BY21" s="99" t="s">
        <v>72</v>
      </c>
      <c r="BZ21" s="100" t="s">
        <v>73</v>
      </c>
      <c r="CA21" s="99" t="s">
        <v>74</v>
      </c>
      <c r="CB21" s="101" t="s">
        <v>16</v>
      </c>
      <c r="CC21" s="134" t="s">
        <v>69</v>
      </c>
      <c r="CD21" s="98" t="s">
        <v>70</v>
      </c>
      <c r="CE21" s="98" t="s">
        <v>71</v>
      </c>
      <c r="CF21" s="99" t="s">
        <v>72</v>
      </c>
      <c r="CG21" s="100" t="s">
        <v>73</v>
      </c>
      <c r="CH21" s="99" t="s">
        <v>74</v>
      </c>
      <c r="CI21" s="101" t="s">
        <v>16</v>
      </c>
      <c r="CJ21" s="134" t="s">
        <v>69</v>
      </c>
      <c r="CK21" s="98" t="s">
        <v>70</v>
      </c>
      <c r="CL21" s="98" t="s">
        <v>71</v>
      </c>
      <c r="CM21" s="99" t="s">
        <v>72</v>
      </c>
      <c r="CN21" s="100" t="s">
        <v>73</v>
      </c>
      <c r="CO21" s="99" t="s">
        <v>74</v>
      </c>
      <c r="CP21" s="101" t="s">
        <v>16</v>
      </c>
      <c r="CQ21" s="134" t="s">
        <v>69</v>
      </c>
      <c r="CR21" s="98" t="s">
        <v>70</v>
      </c>
      <c r="CS21" s="98" t="s">
        <v>71</v>
      </c>
      <c r="CT21" s="99" t="s">
        <v>72</v>
      </c>
      <c r="CU21" s="100" t="s">
        <v>73</v>
      </c>
      <c r="CV21" s="99" t="s">
        <v>74</v>
      </c>
      <c r="CW21" s="101" t="s">
        <v>16</v>
      </c>
      <c r="CX21" s="134" t="s">
        <v>69</v>
      </c>
      <c r="CY21" s="98" t="s">
        <v>70</v>
      </c>
      <c r="CZ21" s="98" t="s">
        <v>71</v>
      </c>
      <c r="DA21" s="99" t="s">
        <v>72</v>
      </c>
      <c r="DB21" s="100" t="s">
        <v>73</v>
      </c>
      <c r="DC21" s="99" t="s">
        <v>74</v>
      </c>
      <c r="DD21" s="101" t="s">
        <v>16</v>
      </c>
      <c r="DE21" s="103" t="s">
        <v>4</v>
      </c>
      <c r="DF21" s="104" t="s">
        <v>75</v>
      </c>
      <c r="DG21" s="105" t="s">
        <v>76</v>
      </c>
      <c r="DH21" s="101" t="s">
        <v>16</v>
      </c>
      <c r="DI21" s="103" t="s">
        <v>4</v>
      </c>
      <c r="DJ21" s="104" t="s">
        <v>75</v>
      </c>
      <c r="DK21" s="105" t="s">
        <v>76</v>
      </c>
      <c r="DL21" s="101" t="s">
        <v>16</v>
      </c>
      <c r="DM21" s="103" t="s">
        <v>4</v>
      </c>
      <c r="DN21" s="104" t="s">
        <v>75</v>
      </c>
      <c r="DO21" s="105" t="s">
        <v>76</v>
      </c>
      <c r="DP21" s="101" t="s">
        <v>16</v>
      </c>
      <c r="DQ21" s="177"/>
      <c r="DR21" s="199"/>
      <c r="DS21" s="179"/>
      <c r="DT21" s="179"/>
      <c r="DU21" s="197"/>
      <c r="DV21" s="201"/>
      <c r="DW21" s="51"/>
      <c r="DX21" s="51"/>
      <c r="DY21" s="51"/>
      <c r="DZ21" s="48"/>
      <c r="EA21" s="187"/>
      <c r="EB21" s="187"/>
      <c r="EC21" s="187"/>
      <c r="ED21" s="187"/>
      <c r="EE21" s="177"/>
      <c r="EF21" s="179"/>
      <c r="EG21" s="177"/>
      <c r="EH21" s="179"/>
      <c r="EI21" s="189"/>
      <c r="EJ21" s="179"/>
      <c r="EK21" s="195"/>
      <c r="EL21" s="191"/>
      <c r="EM21" s="120" t="s">
        <v>76</v>
      </c>
      <c r="EN21" s="193"/>
      <c r="EO21" s="43"/>
    </row>
    <row r="22" spans="1:145" s="15" customFormat="1" ht="32.1" customHeight="1" thickBot="1">
      <c r="A22" s="93">
        <v>1</v>
      </c>
      <c r="B22" s="170" t="s">
        <v>212</v>
      </c>
      <c r="C22" s="80" t="s">
        <v>213</v>
      </c>
      <c r="D22" s="174" t="s">
        <v>211</v>
      </c>
      <c r="E22" s="175" t="s">
        <v>288</v>
      </c>
      <c r="F22" s="175" t="s">
        <v>289</v>
      </c>
      <c r="G22" s="11" t="s">
        <v>331</v>
      </c>
      <c r="H22" s="12">
        <v>10.5</v>
      </c>
      <c r="I22" s="13"/>
      <c r="J22" s="81">
        <f t="shared" ref="J22:J48" si="0">IF(H22&gt;=I22,H22,I22)</f>
        <v>10.5</v>
      </c>
      <c r="K22" s="82">
        <f t="shared" ref="K22:K48" si="1">IF(J22&gt;=10,8,0)</f>
        <v>8</v>
      </c>
      <c r="L22" s="83">
        <f t="shared" ref="L22:L48" si="2">IF(I22="",0,1)</f>
        <v>0</v>
      </c>
      <c r="M22" s="84" t="str">
        <f t="shared" ref="M22:M48" si="3">IF(J22&gt;=18,"A",IF(J22&gt;=16,"B",IF(J22&gt;=14,"C",IF(J22&gt;=12,"D",IF(J22&gt;=10,"E","F")))))</f>
        <v>E</v>
      </c>
      <c r="N22" s="83" t="str">
        <f t="shared" ref="N22:N48" si="4">IF(I22="","N","R")</f>
        <v>N</v>
      </c>
      <c r="O22" s="85">
        <v>9.75</v>
      </c>
      <c r="P22" s="82"/>
      <c r="Q22" s="81">
        <f t="shared" ref="Q22:Q48" si="5">IF(O22&gt;=P22,O22,P22)</f>
        <v>9.75</v>
      </c>
      <c r="R22" s="82">
        <f t="shared" ref="R22:R48" si="6">IF(Q22&gt;=10,8,0)</f>
        <v>0</v>
      </c>
      <c r="S22" s="83">
        <f t="shared" ref="S22:S48" si="7">IF(P22="",0,1)</f>
        <v>0</v>
      </c>
      <c r="T22" s="84" t="str">
        <f t="shared" ref="T22:T48" si="8">IF(Q22&gt;=18,"A",IF(Q22&gt;=16,"B",IF(Q22&gt;=14,"C",IF(Q22&gt;=12,"D",IF(Q22&gt;=10,"E","F")))))</f>
        <v>F</v>
      </c>
      <c r="U22" s="83" t="str">
        <f t="shared" ref="U22" si="9">IF(P22="","N","R")</f>
        <v>N</v>
      </c>
      <c r="V22" s="85">
        <v>18.5</v>
      </c>
      <c r="W22" s="82"/>
      <c r="X22" s="81">
        <f t="shared" ref="X22" si="10">IF(V22&gt;=W22,V22,W22)</f>
        <v>18.5</v>
      </c>
      <c r="Y22" s="82">
        <f t="shared" ref="Y22" si="11">IF(X22&gt;=10,6,0)</f>
        <v>6</v>
      </c>
      <c r="Z22" s="83">
        <f t="shared" ref="Z22" si="12">IF(W22="",0,1)</f>
        <v>0</v>
      </c>
      <c r="AA22" s="84" t="str">
        <f t="shared" ref="AA22" si="13">IF(X22&gt;=18,"A",IF(X22&gt;=16,"B",IF(X22&gt;=14,"C",IF(X22&gt;=12,"D",IF(X22&gt;=10,"E","F")))))</f>
        <v>A</v>
      </c>
      <c r="AB22" s="83" t="str">
        <f t="shared" ref="AB22" si="14">IF(W22="","N","R")</f>
        <v>N</v>
      </c>
      <c r="AC22" s="85">
        <v>3</v>
      </c>
      <c r="AD22" s="82"/>
      <c r="AE22" s="81">
        <f t="shared" ref="AE22" si="15">IF(AC22&gt;=AD22,AC22,AD22)</f>
        <v>3</v>
      </c>
      <c r="AF22" s="82">
        <f t="shared" ref="AF22" si="16">IF(AE22&gt;=10,4,0)</f>
        <v>0</v>
      </c>
      <c r="AG22" s="83">
        <f t="shared" ref="AG22" si="17">IF(AD22="",0,1)</f>
        <v>0</v>
      </c>
      <c r="AH22" s="84" t="str">
        <f t="shared" ref="AH22" si="18">IF(AE22&gt;=18,"A",IF(AE22&gt;=16,"B",IF(AE22&gt;=14,"C",IF(AE22&gt;=12,"D",IF(AE22&gt;=10,"E","F")))))</f>
        <v>F</v>
      </c>
      <c r="AI22" s="83" t="str">
        <f t="shared" ref="AI22" si="19">IF(AD22="","N","R")</f>
        <v>N</v>
      </c>
      <c r="AJ22" s="85">
        <v>11.33</v>
      </c>
      <c r="AK22" s="86"/>
      <c r="AL22" s="81">
        <f t="shared" ref="AL22" si="20">IF(AJ22&gt;=AK22,AJ22,AK22)</f>
        <v>11.33</v>
      </c>
      <c r="AM22" s="82">
        <f t="shared" ref="AM22" si="21">IF(AL22&gt;=10,4,0)</f>
        <v>4</v>
      </c>
      <c r="AN22" s="83">
        <f t="shared" ref="AN22" si="22">IF(AK22="",0,1)</f>
        <v>0</v>
      </c>
      <c r="AO22" s="84" t="str">
        <f t="shared" ref="AO22" si="23">IF(AL22&gt;=18,"A",IF(AL22&gt;=16,"B",IF(AL22&gt;=14,"C",IF(AL22&gt;=12,"D",IF(AL22&gt;=10,"E","F")))))</f>
        <v>E</v>
      </c>
      <c r="AP22" s="83" t="str">
        <f t="shared" ref="AP22" si="24">IF(AK22="","N","R")</f>
        <v>N</v>
      </c>
      <c r="AQ22" s="85">
        <f t="shared" ref="AQ22" si="25">(J22*3+Q22*3)/6</f>
        <v>10.125</v>
      </c>
      <c r="AR22" s="82">
        <f t="shared" ref="AR22" si="26">IF(AQ22&gt;=10,16,K22+R22)</f>
        <v>16</v>
      </c>
      <c r="AS22" s="82">
        <f t="shared" ref="AS22" si="27">L22+S22</f>
        <v>0</v>
      </c>
      <c r="AT22" s="82" t="str">
        <f t="shared" ref="AT22" si="28">IF(AS22=0,"N","R")</f>
        <v>N</v>
      </c>
      <c r="AU22" s="87">
        <f t="shared" ref="AU22" si="29">(X22*2+AE22*2)/4</f>
        <v>10.75</v>
      </c>
      <c r="AV22" s="82">
        <f t="shared" ref="AV22" si="30">IF(AU22&gt;=10,10,Y22+AF22)</f>
        <v>10</v>
      </c>
      <c r="AW22" s="82">
        <f t="shared" ref="AW22" si="31">Z22+AG22</f>
        <v>0</v>
      </c>
      <c r="AX22" s="82" t="str">
        <f t="shared" ref="AX22" si="32">IF(AW22=0,"N","R")</f>
        <v>N</v>
      </c>
      <c r="AY22" s="85">
        <f t="shared" ref="AY22" si="33">(AL22*1)/1</f>
        <v>11.33</v>
      </c>
      <c r="AZ22" s="82">
        <f t="shared" ref="AZ22" si="34">IF(AY22&gt;=10,4,0)</f>
        <v>4</v>
      </c>
      <c r="BA22" s="82">
        <f t="shared" ref="BA22" si="35">AN22</f>
        <v>0</v>
      </c>
      <c r="BB22" s="82" t="str">
        <f t="shared" ref="BB22" si="36">IF(BA22=0,"N","R")</f>
        <v>N</v>
      </c>
      <c r="BC22" s="81">
        <f t="shared" ref="BC22" si="37">(AQ22*6+AU22*4+AY22*1)/11</f>
        <v>10.461818181818181</v>
      </c>
      <c r="BD22" s="83">
        <f t="shared" ref="BD22" si="38">AS22+AW22+BA22</f>
        <v>0</v>
      </c>
      <c r="BE22" s="83">
        <f>AR22+AV22+AZ22</f>
        <v>30</v>
      </c>
      <c r="BF22" s="83">
        <f t="shared" ref="BF22" si="39">IF(BC22&gt;=10,30,BE22)</f>
        <v>30</v>
      </c>
      <c r="BG22" s="82" t="str">
        <f t="shared" ref="BG22" si="40">IF(BD22=0,"N","R")</f>
        <v>N</v>
      </c>
      <c r="BH22" s="88" t="str">
        <f>IF(BC22&gt;=10,"Semestre validé","Semestre non validé")</f>
        <v>Semestre validé</v>
      </c>
      <c r="BI22" s="14"/>
      <c r="BJ22" s="14"/>
      <c r="BK22" s="93">
        <v>1</v>
      </c>
      <c r="BL22" s="170" t="s">
        <v>212</v>
      </c>
      <c r="BM22" s="80" t="s">
        <v>213</v>
      </c>
      <c r="BN22" s="170" t="s">
        <v>211</v>
      </c>
      <c r="BO22" s="136"/>
      <c r="BP22" s="137"/>
      <c r="BQ22" s="138">
        <f t="shared" ref="BQ22" si="41">IF(BO22&gt;=BP22,BO22,BP22)</f>
        <v>0</v>
      </c>
      <c r="BR22" s="139">
        <f t="shared" ref="BR22" si="42">IF(BQ22&gt;=10,7,0)</f>
        <v>0</v>
      </c>
      <c r="BS22" s="139">
        <f t="shared" ref="BS22" si="43">IF(BP22="",0,1)</f>
        <v>0</v>
      </c>
      <c r="BT22" s="140" t="str">
        <f t="shared" ref="BT22" si="44">IF(BQ22&gt;=18,"A",IF(BQ22&gt;=16,"B",IF(BQ22&gt;=14,"C",IF(BQ22&gt;=12,"D",IF(BQ22&gt;=10,"E","F")))))</f>
        <v>F</v>
      </c>
      <c r="BU22" s="139" t="str">
        <f t="shared" ref="BU22" si="45">IF(BP22="","N","R")</f>
        <v>N</v>
      </c>
      <c r="BV22" s="141"/>
      <c r="BW22" s="142"/>
      <c r="BX22" s="138">
        <f t="shared" ref="BX22" si="46">IF(BV22&gt;=BW22,BV22,BW22)</f>
        <v>0</v>
      </c>
      <c r="BY22" s="139">
        <f t="shared" ref="BY22" si="47">IF(BX22&gt;=10,6,0)</f>
        <v>0</v>
      </c>
      <c r="BZ22" s="139">
        <f t="shared" ref="BZ22" si="48">IF(BW22="",0,1)</f>
        <v>0</v>
      </c>
      <c r="CA22" s="140" t="str">
        <f t="shared" ref="CA22" si="49">IF(BX22&gt;=18,"A",IF(BX22&gt;=16,"B",IF(BX22&gt;=14,"C",IF(BX22&gt;=12,"D",IF(BX22&gt;=10,"E","F")))))</f>
        <v>F</v>
      </c>
      <c r="CB22" s="139" t="str">
        <f t="shared" ref="CB22" si="50">IF(BW22="","N","R")</f>
        <v>N</v>
      </c>
      <c r="CC22" s="141"/>
      <c r="CD22" s="142"/>
      <c r="CE22" s="138">
        <f t="shared" ref="CE22" si="51">IF(CC22&gt;=CD22,CC22,CD22)</f>
        <v>0</v>
      </c>
      <c r="CF22" s="139">
        <f t="shared" ref="CF22" si="52">IF(CE22&gt;=10,6,0)</f>
        <v>0</v>
      </c>
      <c r="CG22" s="139">
        <f t="shared" ref="CG22" si="53">IF(CD22="",0,1)</f>
        <v>0</v>
      </c>
      <c r="CH22" s="140" t="str">
        <f t="shared" ref="CH22" si="54">IF(CE22&gt;=18,"A",IF(CE22&gt;=16,"B",IF(CE22&gt;=14,"C",IF(CE22&gt;=12,"D",IF(CE22&gt;=10,"E","F")))))</f>
        <v>F</v>
      </c>
      <c r="CI22" s="139" t="str">
        <f t="shared" ref="CI22" si="55">IF(CD22="","N","R")</f>
        <v>N</v>
      </c>
      <c r="CJ22" s="141"/>
      <c r="CK22" s="142"/>
      <c r="CL22" s="138">
        <f t="shared" ref="CL22" si="56">IF(CJ22&gt;=CK22,CJ22,CK22)</f>
        <v>0</v>
      </c>
      <c r="CM22" s="139">
        <f t="shared" ref="CM22" si="57">IF(CL22&gt;=10,7,0)</f>
        <v>0</v>
      </c>
      <c r="CN22" s="139">
        <f t="shared" ref="CN22" si="58">IF(CK22="",0,1)</f>
        <v>0</v>
      </c>
      <c r="CO22" s="140" t="str">
        <f t="shared" ref="CO22" si="59">IF(CL22&gt;=18,"A",IF(CL22&gt;=16,"B",IF(CL22&gt;=14,"C",IF(CL22&gt;=12,"D",IF(CL22&gt;=10,"E","F")))))</f>
        <v>F</v>
      </c>
      <c r="CP22" s="139" t="str">
        <f t="shared" ref="CP22" si="60">IF(CK22="","N","R")</f>
        <v>N</v>
      </c>
      <c r="CQ22" s="141"/>
      <c r="CR22" s="142"/>
      <c r="CS22" s="138">
        <f t="shared" ref="CS22" si="61">IF(CQ22&gt;=CR22,CQ22,CR22)</f>
        <v>0</v>
      </c>
      <c r="CT22" s="139">
        <f t="shared" ref="CT22" si="62">IF(CS22&gt;=10,2,0)</f>
        <v>0</v>
      </c>
      <c r="CU22" s="139">
        <f t="shared" ref="CU22" si="63">IF(CR22="",0,1)</f>
        <v>0</v>
      </c>
      <c r="CV22" s="140" t="str">
        <f t="shared" ref="CV22" si="64">IF(CS22&gt;=18,"A",IF(CS22&gt;=16,"B",IF(CS22&gt;=14,"C",IF(CS22&gt;=12,"D",IF(CS22&gt;=10,"E","F")))))</f>
        <v>F</v>
      </c>
      <c r="CW22" s="139" t="str">
        <f t="shared" ref="CW22" si="65">IF(CR22="","N","R")</f>
        <v>N</v>
      </c>
      <c r="CX22" s="141"/>
      <c r="CY22" s="142"/>
      <c r="CZ22" s="138">
        <f t="shared" ref="CZ22" si="66">IF(CX22&gt;=CY22,CX22,CY22)</f>
        <v>0</v>
      </c>
      <c r="DA22" s="139">
        <f t="shared" ref="DA22" si="67">IF(CZ22&gt;=10,2,0)</f>
        <v>0</v>
      </c>
      <c r="DB22" s="139">
        <f t="shared" ref="DB22" si="68">IF(CY22="",0,1)</f>
        <v>0</v>
      </c>
      <c r="DC22" s="140" t="str">
        <f t="shared" ref="DC22" si="69">IF(CZ22&gt;=18,"A",IF(CZ22&gt;=16,"B",IF(CZ22&gt;=14,"C",IF(CZ22&gt;=12,"D",IF(CZ22&gt;=10,"E","F")))))</f>
        <v>F</v>
      </c>
      <c r="DD22" s="139" t="str">
        <f t="shared" ref="DD22" si="70">IF(CY22="","N","R")</f>
        <v>N</v>
      </c>
      <c r="DE22" s="138">
        <f t="shared" ref="DE22" si="71">(BQ22*3+BX22*3)/6</f>
        <v>0</v>
      </c>
      <c r="DF22" s="139">
        <f t="shared" ref="DF22" si="72">IF(DE22&gt;=10,13,BR22+BY22)</f>
        <v>0</v>
      </c>
      <c r="DG22" s="139">
        <f t="shared" ref="DG22" si="73">BS22+BZ22</f>
        <v>0</v>
      </c>
      <c r="DH22" s="139" t="str">
        <f t="shared" ref="DH22" si="74">IF(DG22=0,"N","R")</f>
        <v>N</v>
      </c>
      <c r="DI22" s="138">
        <f t="shared" ref="DI22" si="75">(CE22*2+CL22*3)/5</f>
        <v>0</v>
      </c>
      <c r="DJ22" s="139">
        <f t="shared" ref="DJ22" si="76">IF(DI22&gt;=10,11,CF22+CM22)</f>
        <v>0</v>
      </c>
      <c r="DK22" s="139">
        <f t="shared" ref="DK22" si="77">CG22+CN22</f>
        <v>0</v>
      </c>
      <c r="DL22" s="139" t="str">
        <f t="shared" ref="DL22" si="78">IF(DK22=0,"N","R")</f>
        <v>N</v>
      </c>
      <c r="DM22" s="138">
        <f t="shared" ref="DM22" si="79">(CS22*1+CZ22*1)/2</f>
        <v>0</v>
      </c>
      <c r="DN22" s="139">
        <f t="shared" ref="DN22" si="80">IF(DM22&gt;=10,4,CT22+DA22)</f>
        <v>0</v>
      </c>
      <c r="DO22" s="139">
        <f t="shared" ref="DO22" si="81">CU22+DB22</f>
        <v>0</v>
      </c>
      <c r="DP22" s="139" t="str">
        <f t="shared" ref="DP22" si="82">IF(DO22=0,"N","R")</f>
        <v>N</v>
      </c>
      <c r="DQ22" s="138">
        <f>(DE22*6+DI22*5+DM22*2)/13</f>
        <v>0</v>
      </c>
      <c r="DR22" s="139">
        <f t="shared" ref="DR22" si="83">DG22+DK22+DO22</f>
        <v>0</v>
      </c>
      <c r="DS22" s="139">
        <f t="shared" ref="DS22" si="84">DF22+DJ22+DN22</f>
        <v>0</v>
      </c>
      <c r="DT22" s="139">
        <f t="shared" ref="DT22" si="85">IF(DQ22&gt;=10,30,DS22)</f>
        <v>0</v>
      </c>
      <c r="DU22" s="139" t="str">
        <f t="shared" ref="DU22" si="86">IF(DR22=0,"N","R")</f>
        <v>N</v>
      </c>
      <c r="DV22" s="143" t="str">
        <f t="shared" ref="DV22" si="87">IF(DQ22&gt;=10,"semestre validé","semestre non validé")</f>
        <v>semestre non validé</v>
      </c>
      <c r="DW22" s="14"/>
      <c r="DX22" s="14"/>
      <c r="DY22" s="14"/>
      <c r="DZ22" s="49"/>
      <c r="EA22" s="118">
        <v>1</v>
      </c>
      <c r="EB22" s="92" t="s">
        <v>121</v>
      </c>
      <c r="EC22" s="92" t="s">
        <v>122</v>
      </c>
      <c r="ED22" s="92" t="s">
        <v>166</v>
      </c>
      <c r="EE22" s="111">
        <f>BC22</f>
        <v>10.461818181818181</v>
      </c>
      <c r="EF22" s="112">
        <f>BF22</f>
        <v>30</v>
      </c>
      <c r="EG22" s="111">
        <f>DQ22</f>
        <v>0</v>
      </c>
      <c r="EH22" s="112">
        <f>DT22</f>
        <v>0</v>
      </c>
      <c r="EI22" s="111">
        <f>(AQ22*6+AU22*4+AY22*1+DE22*6+DI22*5+DM22*2)/24</f>
        <v>4.7949999999999999</v>
      </c>
      <c r="EJ22" s="112">
        <f>IF(EI22&gt;=10,60,EF22+EH22)</f>
        <v>30</v>
      </c>
      <c r="EK22" s="148" t="str">
        <f>IF(EJ22=60,"admis( e )","Rattrapage")</f>
        <v>Rattrapage</v>
      </c>
      <c r="EL22" s="113" t="str">
        <f t="shared" ref="EL22:EL36" si="88">IF(EI22&gt;=10,"Admis(e)","Ajourné(e)")</f>
        <v>Ajourné(e)</v>
      </c>
      <c r="EM22" s="114">
        <f t="shared" ref="EM22:EM36" si="89">BD22+DR22</f>
        <v>0</v>
      </c>
      <c r="EN22" s="113" t="str">
        <f t="shared" ref="EN22:EN45" si="90">IF(EM22=0,"N","R")</f>
        <v>N</v>
      </c>
      <c r="EO22" s="50"/>
    </row>
    <row r="23" spans="1:145" s="15" customFormat="1" ht="32.1" customHeight="1" thickBot="1">
      <c r="A23" s="93">
        <v>2</v>
      </c>
      <c r="B23" s="171" t="s">
        <v>215</v>
      </c>
      <c r="C23" s="80" t="s">
        <v>18</v>
      </c>
      <c r="D23" s="172" t="s">
        <v>214</v>
      </c>
      <c r="E23" s="175" t="s">
        <v>290</v>
      </c>
      <c r="F23" s="175" t="s">
        <v>291</v>
      </c>
      <c r="G23" s="11" t="s">
        <v>331</v>
      </c>
      <c r="H23" s="12">
        <v>12.67</v>
      </c>
      <c r="I23" s="13"/>
      <c r="J23" s="81">
        <f t="shared" si="0"/>
        <v>12.67</v>
      </c>
      <c r="K23" s="82">
        <f t="shared" si="1"/>
        <v>8</v>
      </c>
      <c r="L23" s="83">
        <f t="shared" si="2"/>
        <v>0</v>
      </c>
      <c r="M23" s="84" t="str">
        <f t="shared" si="3"/>
        <v>D</v>
      </c>
      <c r="N23" s="83" t="str">
        <f t="shared" si="4"/>
        <v>N</v>
      </c>
      <c r="O23" s="85">
        <v>8</v>
      </c>
      <c r="P23" s="82"/>
      <c r="Q23" s="81">
        <f t="shared" si="5"/>
        <v>8</v>
      </c>
      <c r="R23" s="82">
        <f t="shared" si="6"/>
        <v>0</v>
      </c>
      <c r="S23" s="83">
        <f t="shared" si="7"/>
        <v>0</v>
      </c>
      <c r="T23" s="84" t="str">
        <f t="shared" si="8"/>
        <v>F</v>
      </c>
      <c r="U23" s="83" t="str">
        <f t="shared" ref="U23:U48" si="91">IF(P23="","N","R")</f>
        <v>N</v>
      </c>
      <c r="V23" s="85">
        <v>17.5</v>
      </c>
      <c r="W23" s="82"/>
      <c r="X23" s="81">
        <f t="shared" ref="X23:X48" si="92">IF(V23&gt;=W23,V23,W23)</f>
        <v>17.5</v>
      </c>
      <c r="Y23" s="82">
        <f t="shared" ref="Y23:Y48" si="93">IF(X23&gt;=10,6,0)</f>
        <v>6</v>
      </c>
      <c r="Z23" s="83">
        <f t="shared" ref="Z23:Z48" si="94">IF(W23="",0,1)</f>
        <v>0</v>
      </c>
      <c r="AA23" s="84" t="str">
        <f t="shared" ref="AA23:AA48" si="95">IF(X23&gt;=18,"A",IF(X23&gt;=16,"B",IF(X23&gt;=14,"C",IF(X23&gt;=12,"D",IF(X23&gt;=10,"E","F")))))</f>
        <v>B</v>
      </c>
      <c r="AB23" s="83" t="str">
        <f t="shared" ref="AB23:AB48" si="96">IF(W23="","N","R")</f>
        <v>N</v>
      </c>
      <c r="AC23" s="85">
        <v>6</v>
      </c>
      <c r="AD23" s="82"/>
      <c r="AE23" s="81">
        <f t="shared" ref="AE23:AE48" si="97">IF(AC23&gt;=AD23,AC23,AD23)</f>
        <v>6</v>
      </c>
      <c r="AF23" s="82">
        <f t="shared" ref="AF23:AF48" si="98">IF(AE23&gt;=10,4,0)</f>
        <v>0</v>
      </c>
      <c r="AG23" s="83">
        <f t="shared" ref="AG23:AG48" si="99">IF(AD23="",0,1)</f>
        <v>0</v>
      </c>
      <c r="AH23" s="84" t="str">
        <f t="shared" ref="AH23:AH48" si="100">IF(AE23&gt;=18,"A",IF(AE23&gt;=16,"B",IF(AE23&gt;=14,"C",IF(AE23&gt;=12,"D",IF(AE23&gt;=10,"E","F")))))</f>
        <v>F</v>
      </c>
      <c r="AI23" s="83" t="str">
        <f t="shared" ref="AI23:AI48" si="101">IF(AD23="","N","R")</f>
        <v>N</v>
      </c>
      <c r="AJ23" s="85">
        <v>9</v>
      </c>
      <c r="AK23" s="86"/>
      <c r="AL23" s="81">
        <f t="shared" ref="AL23:AL48" si="102">IF(AJ23&gt;=AK23,AJ23,AK23)</f>
        <v>9</v>
      </c>
      <c r="AM23" s="82">
        <f t="shared" ref="AM23:AM48" si="103">IF(AL23&gt;=10,4,0)</f>
        <v>0</v>
      </c>
      <c r="AN23" s="83">
        <f t="shared" ref="AN23:AN48" si="104">IF(AK23="",0,1)</f>
        <v>0</v>
      </c>
      <c r="AO23" s="84" t="str">
        <f t="shared" ref="AO23:AO48" si="105">IF(AL23&gt;=18,"A",IF(AL23&gt;=16,"B",IF(AL23&gt;=14,"C",IF(AL23&gt;=12,"D",IF(AL23&gt;=10,"E","F")))))</f>
        <v>F</v>
      </c>
      <c r="AP23" s="83" t="str">
        <f t="shared" ref="AP23:AP48" si="106">IF(AK23="","N","R")</f>
        <v>N</v>
      </c>
      <c r="AQ23" s="85">
        <f t="shared" ref="AQ23:AQ48" si="107">(J23*3+Q23*3)/6</f>
        <v>10.334999999999999</v>
      </c>
      <c r="AR23" s="82">
        <f t="shared" ref="AR23:AR48" si="108">IF(AQ23&gt;=10,16,K23+R23)</f>
        <v>16</v>
      </c>
      <c r="AS23" s="82">
        <f t="shared" ref="AS23:AS48" si="109">L23+S23</f>
        <v>0</v>
      </c>
      <c r="AT23" s="82" t="str">
        <f t="shared" ref="AT23:AT48" si="110">IF(AS23=0,"N","R")</f>
        <v>N</v>
      </c>
      <c r="AU23" s="87">
        <f t="shared" ref="AU23:AU48" si="111">(X23*2+AE23*2)/4</f>
        <v>11.75</v>
      </c>
      <c r="AV23" s="82">
        <f t="shared" ref="AV23:AV48" si="112">IF(AU23&gt;=10,10,Y23+AF23)</f>
        <v>10</v>
      </c>
      <c r="AW23" s="82">
        <f t="shared" ref="AW23:AW48" si="113">Z23+AG23</f>
        <v>0</v>
      </c>
      <c r="AX23" s="82" t="str">
        <f t="shared" ref="AX23:AX48" si="114">IF(AW23=0,"N","R")</f>
        <v>N</v>
      </c>
      <c r="AY23" s="85">
        <f t="shared" ref="AY23:AY48" si="115">(AL23*1)/1</f>
        <v>9</v>
      </c>
      <c r="AZ23" s="82">
        <f t="shared" ref="AZ23:AZ48" si="116">IF(AY23&gt;=10,4,0)</f>
        <v>0</v>
      </c>
      <c r="BA23" s="82">
        <f t="shared" ref="BA23:BA48" si="117">AN23</f>
        <v>0</v>
      </c>
      <c r="BB23" s="82" t="str">
        <f t="shared" ref="BB23:BB48" si="118">IF(BA23=0,"N","R")</f>
        <v>N</v>
      </c>
      <c r="BC23" s="81">
        <f t="shared" ref="BC23:BC48" si="119">(AQ23*6+AU23*4+AY23*1)/11</f>
        <v>10.728181818181817</v>
      </c>
      <c r="BD23" s="83">
        <f t="shared" ref="BD23:BD48" si="120">AS23+AW23+BA23</f>
        <v>0</v>
      </c>
      <c r="BE23" s="83">
        <f t="shared" ref="BE23:BE48" si="121">AR23+AV23+AZ23</f>
        <v>26</v>
      </c>
      <c r="BF23" s="83">
        <f t="shared" ref="BF23:BF48" si="122">IF(BC23&gt;=10,30,BE23)</f>
        <v>30</v>
      </c>
      <c r="BG23" s="82" t="str">
        <f t="shared" ref="BG23:BG48" si="123">IF(BD23=0,"N","R")</f>
        <v>N</v>
      </c>
      <c r="BH23" s="88" t="str">
        <f t="shared" ref="BH23:BH48" si="124">IF(BC23&gt;=10,"Semestre validé","Semestre non validé")</f>
        <v>Semestre validé</v>
      </c>
      <c r="BI23" s="14"/>
      <c r="BJ23" s="14"/>
      <c r="BK23" s="93">
        <v>2</v>
      </c>
      <c r="BL23" s="171" t="s">
        <v>215</v>
      </c>
      <c r="BM23" s="80" t="s">
        <v>18</v>
      </c>
      <c r="BN23" s="171" t="s">
        <v>214</v>
      </c>
      <c r="BO23" s="136"/>
      <c r="BP23" s="137"/>
      <c r="BQ23" s="138">
        <f t="shared" ref="BQ23:BQ48" si="125">IF(BO23&gt;=BP23,BO23,BP23)</f>
        <v>0</v>
      </c>
      <c r="BR23" s="139">
        <f t="shared" ref="BR23:BR48" si="126">IF(BQ23&gt;=10,7,0)</f>
        <v>0</v>
      </c>
      <c r="BS23" s="139">
        <f t="shared" ref="BS23:BS48" si="127">IF(BP23="",0,1)</f>
        <v>0</v>
      </c>
      <c r="BT23" s="140" t="str">
        <f t="shared" ref="BT23:BT48" si="128">IF(BQ23&gt;=18,"A",IF(BQ23&gt;=16,"B",IF(BQ23&gt;=14,"C",IF(BQ23&gt;=12,"D",IF(BQ23&gt;=10,"E","F")))))</f>
        <v>F</v>
      </c>
      <c r="BU23" s="139" t="str">
        <f t="shared" ref="BU23:BU48" si="129">IF(BP23="","N","R")</f>
        <v>N</v>
      </c>
      <c r="BV23" s="141"/>
      <c r="BW23" s="142"/>
      <c r="BX23" s="138">
        <f t="shared" ref="BX23:BX48" si="130">IF(BV23&gt;=BW23,BV23,BW23)</f>
        <v>0</v>
      </c>
      <c r="BY23" s="139">
        <f t="shared" ref="BY23:BY48" si="131">IF(BX23&gt;=10,6,0)</f>
        <v>0</v>
      </c>
      <c r="BZ23" s="139">
        <f t="shared" ref="BZ23:BZ48" si="132">IF(BW23="",0,1)</f>
        <v>0</v>
      </c>
      <c r="CA23" s="140" t="str">
        <f t="shared" ref="CA23:CA48" si="133">IF(BX23&gt;=18,"A",IF(BX23&gt;=16,"B",IF(BX23&gt;=14,"C",IF(BX23&gt;=12,"D",IF(BX23&gt;=10,"E","F")))))</f>
        <v>F</v>
      </c>
      <c r="CB23" s="139" t="str">
        <f t="shared" ref="CB23:CB48" si="134">IF(BW23="","N","R")</f>
        <v>N</v>
      </c>
      <c r="CC23" s="141"/>
      <c r="CD23" s="142"/>
      <c r="CE23" s="138">
        <f t="shared" ref="CE23:CE48" si="135">IF(CC23&gt;=CD23,CC23,CD23)</f>
        <v>0</v>
      </c>
      <c r="CF23" s="139">
        <f t="shared" ref="CF23:CF48" si="136">IF(CE23&gt;=10,6,0)</f>
        <v>0</v>
      </c>
      <c r="CG23" s="139">
        <f t="shared" ref="CG23:CG48" si="137">IF(CD23="",0,1)</f>
        <v>0</v>
      </c>
      <c r="CH23" s="140" t="str">
        <f t="shared" ref="CH23:CH48" si="138">IF(CE23&gt;=18,"A",IF(CE23&gt;=16,"B",IF(CE23&gt;=14,"C",IF(CE23&gt;=12,"D",IF(CE23&gt;=10,"E","F")))))</f>
        <v>F</v>
      </c>
      <c r="CI23" s="139" t="str">
        <f t="shared" ref="CI23:CI48" si="139">IF(CD23="","N","R")</f>
        <v>N</v>
      </c>
      <c r="CJ23" s="141"/>
      <c r="CK23" s="142"/>
      <c r="CL23" s="138">
        <f t="shared" ref="CL23:CL48" si="140">IF(CJ23&gt;=CK23,CJ23,CK23)</f>
        <v>0</v>
      </c>
      <c r="CM23" s="139">
        <f t="shared" ref="CM23:CM48" si="141">IF(CL23&gt;=10,7,0)</f>
        <v>0</v>
      </c>
      <c r="CN23" s="139">
        <f t="shared" ref="CN23:CN48" si="142">IF(CK23="",0,1)</f>
        <v>0</v>
      </c>
      <c r="CO23" s="140" t="str">
        <f t="shared" ref="CO23:CO48" si="143">IF(CL23&gt;=18,"A",IF(CL23&gt;=16,"B",IF(CL23&gt;=14,"C",IF(CL23&gt;=12,"D",IF(CL23&gt;=10,"E","F")))))</f>
        <v>F</v>
      </c>
      <c r="CP23" s="139" t="str">
        <f t="shared" ref="CP23:CP48" si="144">IF(CK23="","N","R")</f>
        <v>N</v>
      </c>
      <c r="CQ23" s="141"/>
      <c r="CR23" s="142"/>
      <c r="CS23" s="138">
        <f t="shared" ref="CS23:CS48" si="145">IF(CQ23&gt;=CR23,CQ23,CR23)</f>
        <v>0</v>
      </c>
      <c r="CT23" s="139">
        <f t="shared" ref="CT23:CT48" si="146">IF(CS23&gt;=10,2,0)</f>
        <v>0</v>
      </c>
      <c r="CU23" s="139">
        <f t="shared" ref="CU23:CU48" si="147">IF(CR23="",0,1)</f>
        <v>0</v>
      </c>
      <c r="CV23" s="140" t="str">
        <f t="shared" ref="CV23:CV48" si="148">IF(CS23&gt;=18,"A",IF(CS23&gt;=16,"B",IF(CS23&gt;=14,"C",IF(CS23&gt;=12,"D",IF(CS23&gt;=10,"E","F")))))</f>
        <v>F</v>
      </c>
      <c r="CW23" s="139" t="str">
        <f t="shared" ref="CW23:CW48" si="149">IF(CR23="","N","R")</f>
        <v>N</v>
      </c>
      <c r="CX23" s="141"/>
      <c r="CY23" s="142"/>
      <c r="CZ23" s="138">
        <f t="shared" ref="CZ23:CZ48" si="150">IF(CX23&gt;=CY23,CX23,CY23)</f>
        <v>0</v>
      </c>
      <c r="DA23" s="139">
        <f t="shared" ref="DA23:DA48" si="151">IF(CZ23&gt;=10,2,0)</f>
        <v>0</v>
      </c>
      <c r="DB23" s="139">
        <f t="shared" ref="DB23:DB48" si="152">IF(CY23="",0,1)</f>
        <v>0</v>
      </c>
      <c r="DC23" s="140" t="str">
        <f t="shared" ref="DC23:DC48" si="153">IF(CZ23&gt;=18,"A",IF(CZ23&gt;=16,"B",IF(CZ23&gt;=14,"C",IF(CZ23&gt;=12,"D",IF(CZ23&gt;=10,"E","F")))))</f>
        <v>F</v>
      </c>
      <c r="DD23" s="139" t="str">
        <f t="shared" ref="DD23:DD48" si="154">IF(CY23="","N","R")</f>
        <v>N</v>
      </c>
      <c r="DE23" s="138">
        <f t="shared" ref="DE23:DE48" si="155">(BQ23*3+BX23*3)/6</f>
        <v>0</v>
      </c>
      <c r="DF23" s="139">
        <f t="shared" ref="DF23:DF48" si="156">IF(DE23&gt;=10,13,BR23+BY23)</f>
        <v>0</v>
      </c>
      <c r="DG23" s="139">
        <f t="shared" ref="DG23:DG48" si="157">BS23+BZ23</f>
        <v>0</v>
      </c>
      <c r="DH23" s="139" t="str">
        <f t="shared" ref="DH23:DH48" si="158">IF(DG23=0,"N","R")</f>
        <v>N</v>
      </c>
      <c r="DI23" s="138">
        <f t="shared" ref="DI23:DI48" si="159">(CE23*2+CL23*3)/5</f>
        <v>0</v>
      </c>
      <c r="DJ23" s="139">
        <f t="shared" ref="DJ23:DJ48" si="160">IF(DI23&gt;=10,11,CF23+CM23)</f>
        <v>0</v>
      </c>
      <c r="DK23" s="139">
        <f t="shared" ref="DK23:DK48" si="161">CG23+CN23</f>
        <v>0</v>
      </c>
      <c r="DL23" s="139" t="str">
        <f t="shared" ref="DL23:DL48" si="162">IF(DK23=0,"N","R")</f>
        <v>N</v>
      </c>
      <c r="DM23" s="138">
        <f t="shared" ref="DM23:DM48" si="163">(CS23*1+CZ23*1)/2</f>
        <v>0</v>
      </c>
      <c r="DN23" s="139">
        <f t="shared" ref="DN23:DN48" si="164">IF(DM23&gt;=10,4,CT23+DA23)</f>
        <v>0</v>
      </c>
      <c r="DO23" s="139">
        <f t="shared" ref="DO23:DO48" si="165">CU23+DB23</f>
        <v>0</v>
      </c>
      <c r="DP23" s="139" t="str">
        <f t="shared" ref="DP23:DP48" si="166">IF(DO23=0,"N","R")</f>
        <v>N</v>
      </c>
      <c r="DQ23" s="138">
        <f t="shared" ref="DQ23:DQ48" si="167">(DE23*6+DI23*5+DM23*2)/13</f>
        <v>0</v>
      </c>
      <c r="DR23" s="139">
        <f t="shared" ref="DR23:DR48" si="168">DG23+DK23+DO23</f>
        <v>0</v>
      </c>
      <c r="DS23" s="139">
        <f t="shared" ref="DS23:DS48" si="169">DF23+DJ23+DN23</f>
        <v>0</v>
      </c>
      <c r="DT23" s="139">
        <f t="shared" ref="DT23:DT48" si="170">IF(DQ23&gt;=10,30,DS23)</f>
        <v>0</v>
      </c>
      <c r="DU23" s="139" t="str">
        <f t="shared" ref="DU23:DU48" si="171">IF(DR23=0,"N","R")</f>
        <v>N</v>
      </c>
      <c r="DV23" s="143" t="str">
        <f t="shared" ref="DV23:DV48" si="172">IF(DQ23&gt;=10,"semestre validé","semestre non validé")</f>
        <v>semestre non validé</v>
      </c>
      <c r="DW23" s="14"/>
      <c r="DX23" s="14"/>
      <c r="DY23" s="14"/>
      <c r="DZ23" s="49"/>
      <c r="EA23" s="118">
        <v>2</v>
      </c>
      <c r="EB23" s="92" t="s">
        <v>123</v>
      </c>
      <c r="EC23" s="92" t="s">
        <v>124</v>
      </c>
      <c r="ED23" s="92" t="s">
        <v>167</v>
      </c>
      <c r="EE23" s="111">
        <f t="shared" ref="EE23:EE45" si="173">BC23</f>
        <v>10.728181818181817</v>
      </c>
      <c r="EF23" s="112">
        <f t="shared" ref="EF23:EF45" si="174">BF23</f>
        <v>30</v>
      </c>
      <c r="EG23" s="111">
        <f t="shared" ref="EG23:EG45" si="175">DQ23</f>
        <v>0</v>
      </c>
      <c r="EH23" s="112">
        <f t="shared" ref="EH23:EH45" si="176">DT23</f>
        <v>0</v>
      </c>
      <c r="EI23" s="111">
        <f t="shared" ref="EI23:EI45" si="177">(AQ23*6+AU23*4+AY23*1+DE23*6+DI23*5+DM23*2)/24</f>
        <v>4.9170833333333333</v>
      </c>
      <c r="EJ23" s="112">
        <f t="shared" ref="EJ23:EJ45" si="178">IF(EI23&gt;=10,60,EF23+EH23)</f>
        <v>30</v>
      </c>
      <c r="EK23" s="148" t="str">
        <f t="shared" ref="EK23:EK45" si="179">IF(EJ23=60,"admis( e )","Rattrapage")</f>
        <v>Rattrapage</v>
      </c>
      <c r="EL23" s="113" t="str">
        <f t="shared" si="88"/>
        <v>Ajourné(e)</v>
      </c>
      <c r="EM23" s="114">
        <f t="shared" si="89"/>
        <v>0</v>
      </c>
      <c r="EN23" s="113" t="str">
        <f t="shared" si="90"/>
        <v>N</v>
      </c>
      <c r="EO23" s="50"/>
    </row>
    <row r="24" spans="1:145" s="15" customFormat="1" ht="32.1" customHeight="1" thickBot="1">
      <c r="A24" s="93">
        <v>3</v>
      </c>
      <c r="B24" s="171" t="s">
        <v>217</v>
      </c>
      <c r="C24" s="80" t="s">
        <v>218</v>
      </c>
      <c r="D24" s="172" t="s">
        <v>216</v>
      </c>
      <c r="E24" s="175" t="s">
        <v>292</v>
      </c>
      <c r="F24" s="175" t="s">
        <v>293</v>
      </c>
      <c r="G24" s="11" t="s">
        <v>331</v>
      </c>
      <c r="H24" s="12">
        <v>11.75</v>
      </c>
      <c r="I24" s="13"/>
      <c r="J24" s="81">
        <f t="shared" si="0"/>
        <v>11.75</v>
      </c>
      <c r="K24" s="82">
        <f t="shared" si="1"/>
        <v>8</v>
      </c>
      <c r="L24" s="83">
        <f t="shared" si="2"/>
        <v>0</v>
      </c>
      <c r="M24" s="84" t="str">
        <f t="shared" si="3"/>
        <v>E</v>
      </c>
      <c r="N24" s="83" t="str">
        <f t="shared" si="4"/>
        <v>N</v>
      </c>
      <c r="O24" s="85">
        <v>11</v>
      </c>
      <c r="P24" s="82"/>
      <c r="Q24" s="81">
        <f t="shared" si="5"/>
        <v>11</v>
      </c>
      <c r="R24" s="82">
        <f t="shared" si="6"/>
        <v>8</v>
      </c>
      <c r="S24" s="83">
        <f t="shared" si="7"/>
        <v>0</v>
      </c>
      <c r="T24" s="84" t="str">
        <f t="shared" si="8"/>
        <v>E</v>
      </c>
      <c r="U24" s="83" t="str">
        <f t="shared" si="91"/>
        <v>N</v>
      </c>
      <c r="V24" s="85">
        <v>10</v>
      </c>
      <c r="W24" s="82"/>
      <c r="X24" s="81">
        <f t="shared" si="92"/>
        <v>10</v>
      </c>
      <c r="Y24" s="82">
        <f t="shared" si="93"/>
        <v>6</v>
      </c>
      <c r="Z24" s="83">
        <f t="shared" si="94"/>
        <v>0</v>
      </c>
      <c r="AA24" s="84" t="str">
        <f t="shared" si="95"/>
        <v>E</v>
      </c>
      <c r="AB24" s="83" t="str">
        <f t="shared" si="96"/>
        <v>N</v>
      </c>
      <c r="AC24" s="85">
        <v>7</v>
      </c>
      <c r="AD24" s="82"/>
      <c r="AE24" s="81">
        <f t="shared" si="97"/>
        <v>7</v>
      </c>
      <c r="AF24" s="82">
        <f t="shared" si="98"/>
        <v>0</v>
      </c>
      <c r="AG24" s="83">
        <f t="shared" si="99"/>
        <v>0</v>
      </c>
      <c r="AH24" s="84" t="str">
        <f t="shared" si="100"/>
        <v>F</v>
      </c>
      <c r="AI24" s="83" t="str">
        <f t="shared" si="101"/>
        <v>N</v>
      </c>
      <c r="AJ24" s="85">
        <v>8</v>
      </c>
      <c r="AK24" s="86"/>
      <c r="AL24" s="81">
        <f t="shared" si="102"/>
        <v>8</v>
      </c>
      <c r="AM24" s="82">
        <f t="shared" si="103"/>
        <v>0</v>
      </c>
      <c r="AN24" s="83">
        <f t="shared" si="104"/>
        <v>0</v>
      </c>
      <c r="AO24" s="84" t="str">
        <f t="shared" si="105"/>
        <v>F</v>
      </c>
      <c r="AP24" s="83" t="str">
        <f t="shared" si="106"/>
        <v>N</v>
      </c>
      <c r="AQ24" s="85">
        <f t="shared" si="107"/>
        <v>11.375</v>
      </c>
      <c r="AR24" s="82">
        <f t="shared" si="108"/>
        <v>16</v>
      </c>
      <c r="AS24" s="82">
        <f t="shared" si="109"/>
        <v>0</v>
      </c>
      <c r="AT24" s="82" t="str">
        <f t="shared" si="110"/>
        <v>N</v>
      </c>
      <c r="AU24" s="87">
        <f t="shared" si="111"/>
        <v>8.5</v>
      </c>
      <c r="AV24" s="82">
        <f t="shared" si="112"/>
        <v>6</v>
      </c>
      <c r="AW24" s="82">
        <f t="shared" si="113"/>
        <v>0</v>
      </c>
      <c r="AX24" s="82" t="str">
        <f t="shared" si="114"/>
        <v>N</v>
      </c>
      <c r="AY24" s="85">
        <f t="shared" si="115"/>
        <v>8</v>
      </c>
      <c r="AZ24" s="82">
        <f t="shared" si="116"/>
        <v>0</v>
      </c>
      <c r="BA24" s="82">
        <f t="shared" si="117"/>
        <v>0</v>
      </c>
      <c r="BB24" s="82" t="str">
        <f t="shared" si="118"/>
        <v>N</v>
      </c>
      <c r="BC24" s="81">
        <f t="shared" si="119"/>
        <v>10.022727272727273</v>
      </c>
      <c r="BD24" s="83">
        <f t="shared" si="120"/>
        <v>0</v>
      </c>
      <c r="BE24" s="83">
        <f t="shared" si="121"/>
        <v>22</v>
      </c>
      <c r="BF24" s="83">
        <f t="shared" si="122"/>
        <v>30</v>
      </c>
      <c r="BG24" s="82" t="str">
        <f t="shared" si="123"/>
        <v>N</v>
      </c>
      <c r="BH24" s="88" t="str">
        <f t="shared" si="124"/>
        <v>Semestre validé</v>
      </c>
      <c r="BI24" s="14"/>
      <c r="BJ24" s="14"/>
      <c r="BK24" s="93">
        <v>3</v>
      </c>
      <c r="BL24" s="171" t="s">
        <v>217</v>
      </c>
      <c r="BM24" s="80" t="s">
        <v>218</v>
      </c>
      <c r="BN24" s="171" t="s">
        <v>216</v>
      </c>
      <c r="BO24" s="136"/>
      <c r="BP24" s="137"/>
      <c r="BQ24" s="138">
        <f t="shared" si="125"/>
        <v>0</v>
      </c>
      <c r="BR24" s="139">
        <f t="shared" si="126"/>
        <v>0</v>
      </c>
      <c r="BS24" s="139">
        <f t="shared" si="127"/>
        <v>0</v>
      </c>
      <c r="BT24" s="140" t="str">
        <f t="shared" si="128"/>
        <v>F</v>
      </c>
      <c r="BU24" s="139" t="str">
        <f t="shared" si="129"/>
        <v>N</v>
      </c>
      <c r="BV24" s="141"/>
      <c r="BW24" s="142"/>
      <c r="BX24" s="138">
        <f t="shared" si="130"/>
        <v>0</v>
      </c>
      <c r="BY24" s="139">
        <f t="shared" si="131"/>
        <v>0</v>
      </c>
      <c r="BZ24" s="139">
        <f t="shared" si="132"/>
        <v>0</v>
      </c>
      <c r="CA24" s="140" t="str">
        <f t="shared" si="133"/>
        <v>F</v>
      </c>
      <c r="CB24" s="139" t="str">
        <f t="shared" si="134"/>
        <v>N</v>
      </c>
      <c r="CC24" s="141"/>
      <c r="CD24" s="142"/>
      <c r="CE24" s="138">
        <f t="shared" si="135"/>
        <v>0</v>
      </c>
      <c r="CF24" s="139">
        <f t="shared" si="136"/>
        <v>0</v>
      </c>
      <c r="CG24" s="139">
        <f t="shared" si="137"/>
        <v>0</v>
      </c>
      <c r="CH24" s="140" t="str">
        <f t="shared" si="138"/>
        <v>F</v>
      </c>
      <c r="CI24" s="139" t="str">
        <f t="shared" si="139"/>
        <v>N</v>
      </c>
      <c r="CJ24" s="141"/>
      <c r="CK24" s="142"/>
      <c r="CL24" s="138">
        <f t="shared" si="140"/>
        <v>0</v>
      </c>
      <c r="CM24" s="139">
        <f t="shared" si="141"/>
        <v>0</v>
      </c>
      <c r="CN24" s="139">
        <f t="shared" si="142"/>
        <v>0</v>
      </c>
      <c r="CO24" s="140" t="str">
        <f t="shared" si="143"/>
        <v>F</v>
      </c>
      <c r="CP24" s="139" t="str">
        <f t="shared" si="144"/>
        <v>N</v>
      </c>
      <c r="CQ24" s="141"/>
      <c r="CR24" s="142"/>
      <c r="CS24" s="138">
        <f t="shared" si="145"/>
        <v>0</v>
      </c>
      <c r="CT24" s="139">
        <f t="shared" si="146"/>
        <v>0</v>
      </c>
      <c r="CU24" s="139">
        <f t="shared" si="147"/>
        <v>0</v>
      </c>
      <c r="CV24" s="140" t="str">
        <f t="shared" si="148"/>
        <v>F</v>
      </c>
      <c r="CW24" s="139" t="str">
        <f t="shared" si="149"/>
        <v>N</v>
      </c>
      <c r="CX24" s="141"/>
      <c r="CY24" s="142"/>
      <c r="CZ24" s="138">
        <f t="shared" si="150"/>
        <v>0</v>
      </c>
      <c r="DA24" s="139">
        <f t="shared" si="151"/>
        <v>0</v>
      </c>
      <c r="DB24" s="139">
        <f t="shared" si="152"/>
        <v>0</v>
      </c>
      <c r="DC24" s="140" t="str">
        <f t="shared" si="153"/>
        <v>F</v>
      </c>
      <c r="DD24" s="139" t="str">
        <f t="shared" si="154"/>
        <v>N</v>
      </c>
      <c r="DE24" s="138">
        <f t="shared" si="155"/>
        <v>0</v>
      </c>
      <c r="DF24" s="139">
        <f t="shared" si="156"/>
        <v>0</v>
      </c>
      <c r="DG24" s="139">
        <f t="shared" si="157"/>
        <v>0</v>
      </c>
      <c r="DH24" s="139" t="str">
        <f t="shared" si="158"/>
        <v>N</v>
      </c>
      <c r="DI24" s="138">
        <f t="shared" si="159"/>
        <v>0</v>
      </c>
      <c r="DJ24" s="139">
        <f t="shared" si="160"/>
        <v>0</v>
      </c>
      <c r="DK24" s="139">
        <f t="shared" si="161"/>
        <v>0</v>
      </c>
      <c r="DL24" s="139" t="str">
        <f t="shared" si="162"/>
        <v>N</v>
      </c>
      <c r="DM24" s="138">
        <f t="shared" si="163"/>
        <v>0</v>
      </c>
      <c r="DN24" s="139">
        <f t="shared" si="164"/>
        <v>0</v>
      </c>
      <c r="DO24" s="139">
        <f t="shared" si="165"/>
        <v>0</v>
      </c>
      <c r="DP24" s="139" t="str">
        <f t="shared" si="166"/>
        <v>N</v>
      </c>
      <c r="DQ24" s="138">
        <f t="shared" si="167"/>
        <v>0</v>
      </c>
      <c r="DR24" s="139">
        <f t="shared" si="168"/>
        <v>0</v>
      </c>
      <c r="DS24" s="139">
        <f t="shared" si="169"/>
        <v>0</v>
      </c>
      <c r="DT24" s="139">
        <f t="shared" si="170"/>
        <v>0</v>
      </c>
      <c r="DU24" s="139" t="str">
        <f t="shared" si="171"/>
        <v>N</v>
      </c>
      <c r="DV24" s="143" t="str">
        <f t="shared" si="172"/>
        <v>semestre non validé</v>
      </c>
      <c r="DW24" s="14"/>
      <c r="DX24" s="14"/>
      <c r="DY24" s="14"/>
      <c r="DZ24" s="49"/>
      <c r="EA24" s="118">
        <v>3</v>
      </c>
      <c r="EB24" s="92" t="s">
        <v>125</v>
      </c>
      <c r="EC24" s="92" t="s">
        <v>126</v>
      </c>
      <c r="ED24" s="92" t="s">
        <v>168</v>
      </c>
      <c r="EE24" s="111">
        <f t="shared" si="173"/>
        <v>10.022727272727273</v>
      </c>
      <c r="EF24" s="112">
        <f t="shared" si="174"/>
        <v>30</v>
      </c>
      <c r="EG24" s="111">
        <f t="shared" si="175"/>
        <v>0</v>
      </c>
      <c r="EH24" s="112">
        <f t="shared" si="176"/>
        <v>0</v>
      </c>
      <c r="EI24" s="111">
        <f t="shared" si="177"/>
        <v>4.59375</v>
      </c>
      <c r="EJ24" s="112">
        <f t="shared" si="178"/>
        <v>30</v>
      </c>
      <c r="EK24" s="148" t="str">
        <f t="shared" si="179"/>
        <v>Rattrapage</v>
      </c>
      <c r="EL24" s="113" t="str">
        <f t="shared" si="88"/>
        <v>Ajourné(e)</v>
      </c>
      <c r="EM24" s="114">
        <f t="shared" si="89"/>
        <v>0</v>
      </c>
      <c r="EN24" s="113" t="str">
        <f t="shared" si="90"/>
        <v>N</v>
      </c>
      <c r="EO24" s="50"/>
    </row>
    <row r="25" spans="1:145" s="15" customFormat="1" ht="32.1" customHeight="1" thickBot="1">
      <c r="A25" s="93">
        <v>4</v>
      </c>
      <c r="B25" s="171" t="s">
        <v>220</v>
      </c>
      <c r="C25" s="80" t="s">
        <v>221</v>
      </c>
      <c r="D25" s="172" t="s">
        <v>219</v>
      </c>
      <c r="E25" s="175" t="s">
        <v>294</v>
      </c>
      <c r="F25" s="175" t="s">
        <v>295</v>
      </c>
      <c r="G25" s="11" t="s">
        <v>331</v>
      </c>
      <c r="H25" s="12">
        <v>12.67</v>
      </c>
      <c r="I25" s="13"/>
      <c r="J25" s="81">
        <f t="shared" si="0"/>
        <v>12.67</v>
      </c>
      <c r="K25" s="82">
        <f t="shared" si="1"/>
        <v>8</v>
      </c>
      <c r="L25" s="83">
        <f t="shared" si="2"/>
        <v>0</v>
      </c>
      <c r="M25" s="84" t="str">
        <f t="shared" si="3"/>
        <v>D</v>
      </c>
      <c r="N25" s="83" t="str">
        <f t="shared" si="4"/>
        <v>N</v>
      </c>
      <c r="O25" s="85">
        <v>1</v>
      </c>
      <c r="P25" s="82"/>
      <c r="Q25" s="81">
        <f t="shared" si="5"/>
        <v>1</v>
      </c>
      <c r="R25" s="82">
        <f t="shared" si="6"/>
        <v>0</v>
      </c>
      <c r="S25" s="83">
        <f t="shared" si="7"/>
        <v>0</v>
      </c>
      <c r="T25" s="84" t="str">
        <f t="shared" si="8"/>
        <v>F</v>
      </c>
      <c r="U25" s="83" t="str">
        <f t="shared" si="91"/>
        <v>N</v>
      </c>
      <c r="V25" s="85">
        <v>13</v>
      </c>
      <c r="W25" s="82"/>
      <c r="X25" s="81">
        <f t="shared" si="92"/>
        <v>13</v>
      </c>
      <c r="Y25" s="82">
        <f t="shared" si="93"/>
        <v>6</v>
      </c>
      <c r="Z25" s="83">
        <f t="shared" si="94"/>
        <v>0</v>
      </c>
      <c r="AA25" s="84" t="str">
        <f t="shared" si="95"/>
        <v>D</v>
      </c>
      <c r="AB25" s="83" t="str">
        <f t="shared" si="96"/>
        <v>N</v>
      </c>
      <c r="AC25" s="85">
        <v>4</v>
      </c>
      <c r="AD25" s="82"/>
      <c r="AE25" s="81">
        <f t="shared" si="97"/>
        <v>4</v>
      </c>
      <c r="AF25" s="82">
        <f t="shared" si="98"/>
        <v>0</v>
      </c>
      <c r="AG25" s="83">
        <f t="shared" si="99"/>
        <v>0</v>
      </c>
      <c r="AH25" s="84" t="str">
        <f t="shared" si="100"/>
        <v>F</v>
      </c>
      <c r="AI25" s="83" t="str">
        <f t="shared" si="101"/>
        <v>N</v>
      </c>
      <c r="AJ25" s="85">
        <v>13.66</v>
      </c>
      <c r="AK25" s="86"/>
      <c r="AL25" s="81">
        <f t="shared" si="102"/>
        <v>13.66</v>
      </c>
      <c r="AM25" s="82">
        <f t="shared" si="103"/>
        <v>4</v>
      </c>
      <c r="AN25" s="83">
        <f t="shared" si="104"/>
        <v>0</v>
      </c>
      <c r="AO25" s="84" t="str">
        <f t="shared" si="105"/>
        <v>D</v>
      </c>
      <c r="AP25" s="83" t="str">
        <f t="shared" si="106"/>
        <v>N</v>
      </c>
      <c r="AQ25" s="85">
        <f t="shared" si="107"/>
        <v>6.835</v>
      </c>
      <c r="AR25" s="82">
        <f t="shared" si="108"/>
        <v>8</v>
      </c>
      <c r="AS25" s="82">
        <f t="shared" si="109"/>
        <v>0</v>
      </c>
      <c r="AT25" s="82" t="str">
        <f t="shared" si="110"/>
        <v>N</v>
      </c>
      <c r="AU25" s="87">
        <f t="shared" si="111"/>
        <v>8.5</v>
      </c>
      <c r="AV25" s="82">
        <f t="shared" si="112"/>
        <v>6</v>
      </c>
      <c r="AW25" s="82">
        <f t="shared" si="113"/>
        <v>0</v>
      </c>
      <c r="AX25" s="82" t="str">
        <f t="shared" si="114"/>
        <v>N</v>
      </c>
      <c r="AY25" s="85">
        <f t="shared" si="115"/>
        <v>13.66</v>
      </c>
      <c r="AZ25" s="82">
        <f t="shared" si="116"/>
        <v>4</v>
      </c>
      <c r="BA25" s="82">
        <f t="shared" si="117"/>
        <v>0</v>
      </c>
      <c r="BB25" s="82" t="str">
        <f t="shared" si="118"/>
        <v>N</v>
      </c>
      <c r="BC25" s="81">
        <f t="shared" si="119"/>
        <v>8.0609090909090906</v>
      </c>
      <c r="BD25" s="83">
        <f t="shared" si="120"/>
        <v>0</v>
      </c>
      <c r="BE25" s="83">
        <f t="shared" si="121"/>
        <v>18</v>
      </c>
      <c r="BF25" s="83">
        <f t="shared" si="122"/>
        <v>18</v>
      </c>
      <c r="BG25" s="82" t="str">
        <f t="shared" si="123"/>
        <v>N</v>
      </c>
      <c r="BH25" s="88" t="str">
        <f t="shared" si="124"/>
        <v>Semestre non validé</v>
      </c>
      <c r="BI25" s="14"/>
      <c r="BJ25" s="14"/>
      <c r="BK25" s="93">
        <v>4</v>
      </c>
      <c r="BL25" s="171" t="s">
        <v>220</v>
      </c>
      <c r="BM25" s="80" t="s">
        <v>221</v>
      </c>
      <c r="BN25" s="171" t="s">
        <v>219</v>
      </c>
      <c r="BO25" s="136"/>
      <c r="BP25" s="137"/>
      <c r="BQ25" s="138">
        <f t="shared" si="125"/>
        <v>0</v>
      </c>
      <c r="BR25" s="139">
        <f t="shared" si="126"/>
        <v>0</v>
      </c>
      <c r="BS25" s="139">
        <f t="shared" si="127"/>
        <v>0</v>
      </c>
      <c r="BT25" s="140" t="str">
        <f t="shared" si="128"/>
        <v>F</v>
      </c>
      <c r="BU25" s="139" t="str">
        <f t="shared" si="129"/>
        <v>N</v>
      </c>
      <c r="BV25" s="141"/>
      <c r="BW25" s="142"/>
      <c r="BX25" s="138">
        <f t="shared" si="130"/>
        <v>0</v>
      </c>
      <c r="BY25" s="139">
        <f t="shared" si="131"/>
        <v>0</v>
      </c>
      <c r="BZ25" s="139">
        <f t="shared" si="132"/>
        <v>0</v>
      </c>
      <c r="CA25" s="140" t="str">
        <f t="shared" si="133"/>
        <v>F</v>
      </c>
      <c r="CB25" s="139" t="str">
        <f t="shared" si="134"/>
        <v>N</v>
      </c>
      <c r="CC25" s="141"/>
      <c r="CD25" s="142"/>
      <c r="CE25" s="138">
        <f t="shared" si="135"/>
        <v>0</v>
      </c>
      <c r="CF25" s="139">
        <f t="shared" si="136"/>
        <v>0</v>
      </c>
      <c r="CG25" s="139">
        <f t="shared" si="137"/>
        <v>0</v>
      </c>
      <c r="CH25" s="140" t="str">
        <f t="shared" si="138"/>
        <v>F</v>
      </c>
      <c r="CI25" s="139" t="str">
        <f t="shared" si="139"/>
        <v>N</v>
      </c>
      <c r="CJ25" s="141"/>
      <c r="CK25" s="142"/>
      <c r="CL25" s="138">
        <f t="shared" si="140"/>
        <v>0</v>
      </c>
      <c r="CM25" s="139">
        <f t="shared" si="141"/>
        <v>0</v>
      </c>
      <c r="CN25" s="139">
        <f t="shared" si="142"/>
        <v>0</v>
      </c>
      <c r="CO25" s="140" t="str">
        <f t="shared" si="143"/>
        <v>F</v>
      </c>
      <c r="CP25" s="139" t="str">
        <f t="shared" si="144"/>
        <v>N</v>
      </c>
      <c r="CQ25" s="141"/>
      <c r="CR25" s="142"/>
      <c r="CS25" s="138">
        <f t="shared" si="145"/>
        <v>0</v>
      </c>
      <c r="CT25" s="139">
        <f t="shared" si="146"/>
        <v>0</v>
      </c>
      <c r="CU25" s="139">
        <f t="shared" si="147"/>
        <v>0</v>
      </c>
      <c r="CV25" s="140" t="str">
        <f t="shared" si="148"/>
        <v>F</v>
      </c>
      <c r="CW25" s="139" t="str">
        <f t="shared" si="149"/>
        <v>N</v>
      </c>
      <c r="CX25" s="141"/>
      <c r="CY25" s="142"/>
      <c r="CZ25" s="138">
        <f t="shared" si="150"/>
        <v>0</v>
      </c>
      <c r="DA25" s="139">
        <f t="shared" si="151"/>
        <v>0</v>
      </c>
      <c r="DB25" s="139">
        <f t="shared" si="152"/>
        <v>0</v>
      </c>
      <c r="DC25" s="140" t="str">
        <f t="shared" si="153"/>
        <v>F</v>
      </c>
      <c r="DD25" s="139" t="str">
        <f t="shared" si="154"/>
        <v>N</v>
      </c>
      <c r="DE25" s="138">
        <f t="shared" si="155"/>
        <v>0</v>
      </c>
      <c r="DF25" s="139">
        <f t="shared" si="156"/>
        <v>0</v>
      </c>
      <c r="DG25" s="139">
        <f t="shared" si="157"/>
        <v>0</v>
      </c>
      <c r="DH25" s="139" t="str">
        <f t="shared" si="158"/>
        <v>N</v>
      </c>
      <c r="DI25" s="138">
        <f t="shared" si="159"/>
        <v>0</v>
      </c>
      <c r="DJ25" s="139">
        <f t="shared" si="160"/>
        <v>0</v>
      </c>
      <c r="DK25" s="139">
        <f t="shared" si="161"/>
        <v>0</v>
      </c>
      <c r="DL25" s="139" t="str">
        <f t="shared" si="162"/>
        <v>N</v>
      </c>
      <c r="DM25" s="138">
        <f t="shared" si="163"/>
        <v>0</v>
      </c>
      <c r="DN25" s="139">
        <f t="shared" si="164"/>
        <v>0</v>
      </c>
      <c r="DO25" s="139">
        <f t="shared" si="165"/>
        <v>0</v>
      </c>
      <c r="DP25" s="139" t="str">
        <f t="shared" si="166"/>
        <v>N</v>
      </c>
      <c r="DQ25" s="138">
        <f t="shared" si="167"/>
        <v>0</v>
      </c>
      <c r="DR25" s="139">
        <f t="shared" si="168"/>
        <v>0</v>
      </c>
      <c r="DS25" s="139">
        <f t="shared" si="169"/>
        <v>0</v>
      </c>
      <c r="DT25" s="139">
        <f t="shared" si="170"/>
        <v>0</v>
      </c>
      <c r="DU25" s="139" t="str">
        <f t="shared" si="171"/>
        <v>N</v>
      </c>
      <c r="DV25" s="143" t="str">
        <f t="shared" si="172"/>
        <v>semestre non validé</v>
      </c>
      <c r="DW25" s="14"/>
      <c r="DX25" s="14"/>
      <c r="DY25" s="14"/>
      <c r="DZ25" s="49"/>
      <c r="EA25" s="118">
        <v>4</v>
      </c>
      <c r="EB25" s="92" t="s">
        <v>127</v>
      </c>
      <c r="EC25" s="92" t="s">
        <v>128</v>
      </c>
      <c r="ED25" s="92" t="s">
        <v>169</v>
      </c>
      <c r="EE25" s="111">
        <f t="shared" si="173"/>
        <v>8.0609090909090906</v>
      </c>
      <c r="EF25" s="112">
        <f t="shared" si="174"/>
        <v>18</v>
      </c>
      <c r="EG25" s="111">
        <f t="shared" si="175"/>
        <v>0</v>
      </c>
      <c r="EH25" s="112">
        <f t="shared" si="176"/>
        <v>0</v>
      </c>
      <c r="EI25" s="111">
        <f t="shared" si="177"/>
        <v>3.6945833333333327</v>
      </c>
      <c r="EJ25" s="112">
        <f t="shared" si="178"/>
        <v>18</v>
      </c>
      <c r="EK25" s="148" t="str">
        <f t="shared" si="179"/>
        <v>Rattrapage</v>
      </c>
      <c r="EL25" s="113" t="str">
        <f t="shared" si="88"/>
        <v>Ajourné(e)</v>
      </c>
      <c r="EM25" s="114">
        <f t="shared" si="89"/>
        <v>0</v>
      </c>
      <c r="EN25" s="113" t="str">
        <f t="shared" si="90"/>
        <v>N</v>
      </c>
      <c r="EO25" s="50"/>
    </row>
    <row r="26" spans="1:145" s="15" customFormat="1" ht="32.1" customHeight="1" thickBot="1">
      <c r="A26" s="93">
        <v>5</v>
      </c>
      <c r="B26" s="171" t="s">
        <v>223</v>
      </c>
      <c r="C26" s="80" t="s">
        <v>224</v>
      </c>
      <c r="D26" s="172" t="s">
        <v>222</v>
      </c>
      <c r="E26" s="175" t="s">
        <v>296</v>
      </c>
      <c r="F26" s="175" t="s">
        <v>295</v>
      </c>
      <c r="G26" s="11" t="s">
        <v>331</v>
      </c>
      <c r="H26" s="12">
        <v>12.25</v>
      </c>
      <c r="I26" s="13"/>
      <c r="J26" s="81">
        <f t="shared" si="0"/>
        <v>12.25</v>
      </c>
      <c r="K26" s="82">
        <f t="shared" si="1"/>
        <v>8</v>
      </c>
      <c r="L26" s="83">
        <f t="shared" si="2"/>
        <v>0</v>
      </c>
      <c r="M26" s="84" t="str">
        <f t="shared" si="3"/>
        <v>D</v>
      </c>
      <c r="N26" s="83" t="str">
        <f t="shared" si="4"/>
        <v>N</v>
      </c>
      <c r="O26" s="85">
        <v>5.5</v>
      </c>
      <c r="P26" s="82"/>
      <c r="Q26" s="81">
        <f t="shared" si="5"/>
        <v>5.5</v>
      </c>
      <c r="R26" s="82">
        <f t="shared" si="6"/>
        <v>0</v>
      </c>
      <c r="S26" s="83">
        <f t="shared" si="7"/>
        <v>0</v>
      </c>
      <c r="T26" s="84" t="str">
        <f t="shared" si="8"/>
        <v>F</v>
      </c>
      <c r="U26" s="83" t="str">
        <f t="shared" si="91"/>
        <v>N</v>
      </c>
      <c r="V26" s="85">
        <v>18</v>
      </c>
      <c r="W26" s="82"/>
      <c r="X26" s="81">
        <f t="shared" si="92"/>
        <v>18</v>
      </c>
      <c r="Y26" s="82">
        <f t="shared" si="93"/>
        <v>6</v>
      </c>
      <c r="Z26" s="83">
        <f t="shared" si="94"/>
        <v>0</v>
      </c>
      <c r="AA26" s="84" t="str">
        <f t="shared" si="95"/>
        <v>A</v>
      </c>
      <c r="AB26" s="83" t="str">
        <f t="shared" si="96"/>
        <v>N</v>
      </c>
      <c r="AC26" s="85">
        <v>11.5</v>
      </c>
      <c r="AD26" s="82"/>
      <c r="AE26" s="81">
        <f t="shared" si="97"/>
        <v>11.5</v>
      </c>
      <c r="AF26" s="82">
        <f t="shared" si="98"/>
        <v>4</v>
      </c>
      <c r="AG26" s="83">
        <f t="shared" si="99"/>
        <v>0</v>
      </c>
      <c r="AH26" s="84" t="str">
        <f t="shared" si="100"/>
        <v>E</v>
      </c>
      <c r="AI26" s="83" t="str">
        <f t="shared" si="101"/>
        <v>N</v>
      </c>
      <c r="AJ26" s="85">
        <v>12.16</v>
      </c>
      <c r="AK26" s="86"/>
      <c r="AL26" s="81">
        <f t="shared" si="102"/>
        <v>12.16</v>
      </c>
      <c r="AM26" s="82">
        <f t="shared" si="103"/>
        <v>4</v>
      </c>
      <c r="AN26" s="83">
        <f t="shared" si="104"/>
        <v>0</v>
      </c>
      <c r="AO26" s="84" t="str">
        <f t="shared" si="105"/>
        <v>D</v>
      </c>
      <c r="AP26" s="83" t="str">
        <f t="shared" si="106"/>
        <v>N</v>
      </c>
      <c r="AQ26" s="85">
        <f t="shared" si="107"/>
        <v>8.875</v>
      </c>
      <c r="AR26" s="82">
        <f t="shared" si="108"/>
        <v>8</v>
      </c>
      <c r="AS26" s="82">
        <f t="shared" si="109"/>
        <v>0</v>
      </c>
      <c r="AT26" s="82" t="str">
        <f t="shared" si="110"/>
        <v>N</v>
      </c>
      <c r="AU26" s="87">
        <f t="shared" si="111"/>
        <v>14.75</v>
      </c>
      <c r="AV26" s="82">
        <f t="shared" si="112"/>
        <v>10</v>
      </c>
      <c r="AW26" s="82">
        <f t="shared" si="113"/>
        <v>0</v>
      </c>
      <c r="AX26" s="82" t="str">
        <f t="shared" si="114"/>
        <v>N</v>
      </c>
      <c r="AY26" s="85">
        <f t="shared" si="115"/>
        <v>12.16</v>
      </c>
      <c r="AZ26" s="82">
        <f t="shared" si="116"/>
        <v>4</v>
      </c>
      <c r="BA26" s="82">
        <f t="shared" si="117"/>
        <v>0</v>
      </c>
      <c r="BB26" s="82" t="str">
        <f t="shared" si="118"/>
        <v>N</v>
      </c>
      <c r="BC26" s="81">
        <f t="shared" si="119"/>
        <v>11.31</v>
      </c>
      <c r="BD26" s="83">
        <f t="shared" si="120"/>
        <v>0</v>
      </c>
      <c r="BE26" s="83">
        <f t="shared" si="121"/>
        <v>22</v>
      </c>
      <c r="BF26" s="83">
        <f t="shared" si="122"/>
        <v>30</v>
      </c>
      <c r="BG26" s="82" t="str">
        <f t="shared" si="123"/>
        <v>N</v>
      </c>
      <c r="BH26" s="88" t="str">
        <f t="shared" si="124"/>
        <v>Semestre validé</v>
      </c>
      <c r="BI26" s="14"/>
      <c r="BJ26" s="14"/>
      <c r="BK26" s="93">
        <v>5</v>
      </c>
      <c r="BL26" s="171" t="s">
        <v>223</v>
      </c>
      <c r="BM26" s="80" t="s">
        <v>224</v>
      </c>
      <c r="BN26" s="171" t="s">
        <v>222</v>
      </c>
      <c r="BO26" s="136"/>
      <c r="BP26" s="137"/>
      <c r="BQ26" s="138">
        <f t="shared" si="125"/>
        <v>0</v>
      </c>
      <c r="BR26" s="139">
        <f t="shared" si="126"/>
        <v>0</v>
      </c>
      <c r="BS26" s="139">
        <f t="shared" si="127"/>
        <v>0</v>
      </c>
      <c r="BT26" s="140" t="str">
        <f t="shared" si="128"/>
        <v>F</v>
      </c>
      <c r="BU26" s="139" t="str">
        <f t="shared" si="129"/>
        <v>N</v>
      </c>
      <c r="BV26" s="141"/>
      <c r="BW26" s="142"/>
      <c r="BX26" s="138">
        <f t="shared" si="130"/>
        <v>0</v>
      </c>
      <c r="BY26" s="139">
        <f t="shared" si="131"/>
        <v>0</v>
      </c>
      <c r="BZ26" s="139">
        <f t="shared" si="132"/>
        <v>0</v>
      </c>
      <c r="CA26" s="140" t="str">
        <f t="shared" si="133"/>
        <v>F</v>
      </c>
      <c r="CB26" s="139" t="str">
        <f t="shared" si="134"/>
        <v>N</v>
      </c>
      <c r="CC26" s="141"/>
      <c r="CD26" s="142"/>
      <c r="CE26" s="138">
        <f t="shared" si="135"/>
        <v>0</v>
      </c>
      <c r="CF26" s="139">
        <f t="shared" si="136"/>
        <v>0</v>
      </c>
      <c r="CG26" s="139">
        <f t="shared" si="137"/>
        <v>0</v>
      </c>
      <c r="CH26" s="140" t="str">
        <f t="shared" si="138"/>
        <v>F</v>
      </c>
      <c r="CI26" s="139" t="str">
        <f t="shared" si="139"/>
        <v>N</v>
      </c>
      <c r="CJ26" s="141"/>
      <c r="CK26" s="142"/>
      <c r="CL26" s="138">
        <f t="shared" si="140"/>
        <v>0</v>
      </c>
      <c r="CM26" s="139">
        <f t="shared" si="141"/>
        <v>0</v>
      </c>
      <c r="CN26" s="139">
        <f t="shared" si="142"/>
        <v>0</v>
      </c>
      <c r="CO26" s="140" t="str">
        <f t="shared" si="143"/>
        <v>F</v>
      </c>
      <c r="CP26" s="139" t="str">
        <f t="shared" si="144"/>
        <v>N</v>
      </c>
      <c r="CQ26" s="141"/>
      <c r="CR26" s="142"/>
      <c r="CS26" s="138">
        <f t="shared" si="145"/>
        <v>0</v>
      </c>
      <c r="CT26" s="139">
        <f t="shared" si="146"/>
        <v>0</v>
      </c>
      <c r="CU26" s="139">
        <f t="shared" si="147"/>
        <v>0</v>
      </c>
      <c r="CV26" s="140" t="str">
        <f t="shared" si="148"/>
        <v>F</v>
      </c>
      <c r="CW26" s="139" t="str">
        <f t="shared" si="149"/>
        <v>N</v>
      </c>
      <c r="CX26" s="141"/>
      <c r="CY26" s="142"/>
      <c r="CZ26" s="138">
        <f t="shared" si="150"/>
        <v>0</v>
      </c>
      <c r="DA26" s="139">
        <f t="shared" si="151"/>
        <v>0</v>
      </c>
      <c r="DB26" s="139">
        <f t="shared" si="152"/>
        <v>0</v>
      </c>
      <c r="DC26" s="140" t="str">
        <f t="shared" si="153"/>
        <v>F</v>
      </c>
      <c r="DD26" s="139" t="str">
        <f t="shared" si="154"/>
        <v>N</v>
      </c>
      <c r="DE26" s="138">
        <f t="shared" si="155"/>
        <v>0</v>
      </c>
      <c r="DF26" s="139">
        <f t="shared" si="156"/>
        <v>0</v>
      </c>
      <c r="DG26" s="139">
        <f t="shared" si="157"/>
        <v>0</v>
      </c>
      <c r="DH26" s="139" t="str">
        <f t="shared" si="158"/>
        <v>N</v>
      </c>
      <c r="DI26" s="138">
        <f t="shared" si="159"/>
        <v>0</v>
      </c>
      <c r="DJ26" s="139">
        <f t="shared" si="160"/>
        <v>0</v>
      </c>
      <c r="DK26" s="139">
        <f t="shared" si="161"/>
        <v>0</v>
      </c>
      <c r="DL26" s="139" t="str">
        <f t="shared" si="162"/>
        <v>N</v>
      </c>
      <c r="DM26" s="138">
        <f t="shared" si="163"/>
        <v>0</v>
      </c>
      <c r="DN26" s="139">
        <f t="shared" si="164"/>
        <v>0</v>
      </c>
      <c r="DO26" s="139">
        <f t="shared" si="165"/>
        <v>0</v>
      </c>
      <c r="DP26" s="139" t="str">
        <f t="shared" si="166"/>
        <v>N</v>
      </c>
      <c r="DQ26" s="138">
        <f t="shared" si="167"/>
        <v>0</v>
      </c>
      <c r="DR26" s="139">
        <f t="shared" si="168"/>
        <v>0</v>
      </c>
      <c r="DS26" s="139">
        <f t="shared" si="169"/>
        <v>0</v>
      </c>
      <c r="DT26" s="139">
        <f t="shared" si="170"/>
        <v>0</v>
      </c>
      <c r="DU26" s="139" t="str">
        <f t="shared" si="171"/>
        <v>N</v>
      </c>
      <c r="DV26" s="143" t="str">
        <f t="shared" si="172"/>
        <v>semestre non validé</v>
      </c>
      <c r="DW26" s="14"/>
      <c r="DX26" s="14"/>
      <c r="DY26" s="14"/>
      <c r="DZ26" s="49"/>
      <c r="EA26" s="118">
        <v>5</v>
      </c>
      <c r="EB26" s="92" t="s">
        <v>129</v>
      </c>
      <c r="EC26" s="92" t="s">
        <v>130</v>
      </c>
      <c r="ED26" s="92" t="s">
        <v>170</v>
      </c>
      <c r="EE26" s="111">
        <f t="shared" si="173"/>
        <v>11.31</v>
      </c>
      <c r="EF26" s="112">
        <f t="shared" si="174"/>
        <v>30</v>
      </c>
      <c r="EG26" s="111">
        <f t="shared" si="175"/>
        <v>0</v>
      </c>
      <c r="EH26" s="112">
        <f t="shared" si="176"/>
        <v>0</v>
      </c>
      <c r="EI26" s="111">
        <f t="shared" si="177"/>
        <v>5.1837499999999999</v>
      </c>
      <c r="EJ26" s="112">
        <f t="shared" si="178"/>
        <v>30</v>
      </c>
      <c r="EK26" s="148" t="str">
        <f t="shared" si="179"/>
        <v>Rattrapage</v>
      </c>
      <c r="EL26" s="113" t="str">
        <f t="shared" si="88"/>
        <v>Ajourné(e)</v>
      </c>
      <c r="EM26" s="114">
        <f t="shared" si="89"/>
        <v>0</v>
      </c>
      <c r="EN26" s="113" t="str">
        <f t="shared" si="90"/>
        <v>N</v>
      </c>
      <c r="EO26" s="50"/>
    </row>
    <row r="27" spans="1:145" s="15" customFormat="1" ht="32.1" customHeight="1" thickBot="1">
      <c r="A27" s="93">
        <v>6</v>
      </c>
      <c r="B27" s="171" t="s">
        <v>226</v>
      </c>
      <c r="C27" s="80" t="s">
        <v>227</v>
      </c>
      <c r="D27" s="172" t="s">
        <v>225</v>
      </c>
      <c r="E27" s="175" t="s">
        <v>297</v>
      </c>
      <c r="F27" s="175" t="s">
        <v>298</v>
      </c>
      <c r="G27" s="11" t="s">
        <v>332</v>
      </c>
      <c r="H27" s="12">
        <v>14.33</v>
      </c>
      <c r="I27" s="13"/>
      <c r="J27" s="81">
        <f t="shared" si="0"/>
        <v>14.33</v>
      </c>
      <c r="K27" s="82">
        <f t="shared" si="1"/>
        <v>8</v>
      </c>
      <c r="L27" s="83">
        <f t="shared" si="2"/>
        <v>0</v>
      </c>
      <c r="M27" s="84" t="str">
        <f t="shared" si="3"/>
        <v>C</v>
      </c>
      <c r="N27" s="83" t="str">
        <f t="shared" si="4"/>
        <v>N</v>
      </c>
      <c r="O27" s="85">
        <v>13.5</v>
      </c>
      <c r="P27" s="82"/>
      <c r="Q27" s="81">
        <f t="shared" si="5"/>
        <v>13.5</v>
      </c>
      <c r="R27" s="82">
        <f t="shared" si="6"/>
        <v>8</v>
      </c>
      <c r="S27" s="83">
        <f t="shared" si="7"/>
        <v>0</v>
      </c>
      <c r="T27" s="84" t="str">
        <f t="shared" si="8"/>
        <v>D</v>
      </c>
      <c r="U27" s="83" t="str">
        <f t="shared" si="91"/>
        <v>N</v>
      </c>
      <c r="V27" s="85">
        <v>18</v>
      </c>
      <c r="W27" s="82"/>
      <c r="X27" s="81">
        <f t="shared" si="92"/>
        <v>18</v>
      </c>
      <c r="Y27" s="82">
        <f t="shared" si="93"/>
        <v>6</v>
      </c>
      <c r="Z27" s="83">
        <f t="shared" si="94"/>
        <v>0</v>
      </c>
      <c r="AA27" s="84" t="str">
        <f t="shared" si="95"/>
        <v>A</v>
      </c>
      <c r="AB27" s="83" t="str">
        <f t="shared" si="96"/>
        <v>N</v>
      </c>
      <c r="AC27" s="85">
        <v>12.5</v>
      </c>
      <c r="AD27" s="82"/>
      <c r="AE27" s="81">
        <f t="shared" si="97"/>
        <v>12.5</v>
      </c>
      <c r="AF27" s="82">
        <f t="shared" si="98"/>
        <v>4</v>
      </c>
      <c r="AG27" s="83">
        <f t="shared" si="99"/>
        <v>0</v>
      </c>
      <c r="AH27" s="84" t="str">
        <f t="shared" si="100"/>
        <v>D</v>
      </c>
      <c r="AI27" s="83" t="str">
        <f t="shared" si="101"/>
        <v>N</v>
      </c>
      <c r="AJ27" s="85">
        <v>4</v>
      </c>
      <c r="AK27" s="86"/>
      <c r="AL27" s="81">
        <f t="shared" si="102"/>
        <v>4</v>
      </c>
      <c r="AM27" s="82">
        <f t="shared" si="103"/>
        <v>0</v>
      </c>
      <c r="AN27" s="83">
        <f t="shared" si="104"/>
        <v>0</v>
      </c>
      <c r="AO27" s="84" t="str">
        <f t="shared" si="105"/>
        <v>F</v>
      </c>
      <c r="AP27" s="83" t="str">
        <f t="shared" si="106"/>
        <v>N</v>
      </c>
      <c r="AQ27" s="85">
        <f t="shared" si="107"/>
        <v>13.915000000000001</v>
      </c>
      <c r="AR27" s="82">
        <f t="shared" si="108"/>
        <v>16</v>
      </c>
      <c r="AS27" s="82">
        <f t="shared" si="109"/>
        <v>0</v>
      </c>
      <c r="AT27" s="82" t="str">
        <f t="shared" si="110"/>
        <v>N</v>
      </c>
      <c r="AU27" s="87">
        <f t="shared" si="111"/>
        <v>15.25</v>
      </c>
      <c r="AV27" s="82">
        <f t="shared" si="112"/>
        <v>10</v>
      </c>
      <c r="AW27" s="82">
        <f t="shared" si="113"/>
        <v>0</v>
      </c>
      <c r="AX27" s="82" t="str">
        <f t="shared" si="114"/>
        <v>N</v>
      </c>
      <c r="AY27" s="85">
        <f t="shared" si="115"/>
        <v>4</v>
      </c>
      <c r="AZ27" s="82">
        <f t="shared" si="116"/>
        <v>0</v>
      </c>
      <c r="BA27" s="82">
        <f t="shared" si="117"/>
        <v>0</v>
      </c>
      <c r="BB27" s="82" t="str">
        <f t="shared" si="118"/>
        <v>N</v>
      </c>
      <c r="BC27" s="81">
        <f t="shared" si="119"/>
        <v>13.49909090909091</v>
      </c>
      <c r="BD27" s="83">
        <f t="shared" si="120"/>
        <v>0</v>
      </c>
      <c r="BE27" s="83">
        <f t="shared" si="121"/>
        <v>26</v>
      </c>
      <c r="BF27" s="83">
        <f t="shared" si="122"/>
        <v>30</v>
      </c>
      <c r="BG27" s="82" t="str">
        <f t="shared" si="123"/>
        <v>N</v>
      </c>
      <c r="BH27" s="88" t="str">
        <f t="shared" si="124"/>
        <v>Semestre validé</v>
      </c>
      <c r="BI27" s="14"/>
      <c r="BJ27" s="14"/>
      <c r="BK27" s="93">
        <v>6</v>
      </c>
      <c r="BL27" s="171" t="s">
        <v>226</v>
      </c>
      <c r="BM27" s="80" t="s">
        <v>227</v>
      </c>
      <c r="BN27" s="171" t="s">
        <v>225</v>
      </c>
      <c r="BO27" s="136"/>
      <c r="BP27" s="137"/>
      <c r="BQ27" s="138">
        <f t="shared" si="125"/>
        <v>0</v>
      </c>
      <c r="BR27" s="139">
        <f t="shared" si="126"/>
        <v>0</v>
      </c>
      <c r="BS27" s="139">
        <f t="shared" si="127"/>
        <v>0</v>
      </c>
      <c r="BT27" s="140" t="str">
        <f t="shared" si="128"/>
        <v>F</v>
      </c>
      <c r="BU27" s="139" t="str">
        <f t="shared" si="129"/>
        <v>N</v>
      </c>
      <c r="BV27" s="141"/>
      <c r="BW27" s="142"/>
      <c r="BX27" s="138">
        <f t="shared" si="130"/>
        <v>0</v>
      </c>
      <c r="BY27" s="139">
        <f t="shared" si="131"/>
        <v>0</v>
      </c>
      <c r="BZ27" s="139">
        <f t="shared" si="132"/>
        <v>0</v>
      </c>
      <c r="CA27" s="140" t="str">
        <f t="shared" si="133"/>
        <v>F</v>
      </c>
      <c r="CB27" s="139" t="str">
        <f t="shared" si="134"/>
        <v>N</v>
      </c>
      <c r="CC27" s="141"/>
      <c r="CD27" s="142"/>
      <c r="CE27" s="138">
        <f t="shared" si="135"/>
        <v>0</v>
      </c>
      <c r="CF27" s="139">
        <f t="shared" si="136"/>
        <v>0</v>
      </c>
      <c r="CG27" s="139">
        <f t="shared" si="137"/>
        <v>0</v>
      </c>
      <c r="CH27" s="140" t="str">
        <f t="shared" si="138"/>
        <v>F</v>
      </c>
      <c r="CI27" s="139" t="str">
        <f t="shared" si="139"/>
        <v>N</v>
      </c>
      <c r="CJ27" s="141"/>
      <c r="CK27" s="142"/>
      <c r="CL27" s="138">
        <f t="shared" si="140"/>
        <v>0</v>
      </c>
      <c r="CM27" s="139">
        <f t="shared" si="141"/>
        <v>0</v>
      </c>
      <c r="CN27" s="139">
        <f t="shared" si="142"/>
        <v>0</v>
      </c>
      <c r="CO27" s="140" t="str">
        <f t="shared" si="143"/>
        <v>F</v>
      </c>
      <c r="CP27" s="139" t="str">
        <f t="shared" si="144"/>
        <v>N</v>
      </c>
      <c r="CQ27" s="141"/>
      <c r="CR27" s="142"/>
      <c r="CS27" s="138">
        <f t="shared" si="145"/>
        <v>0</v>
      </c>
      <c r="CT27" s="139">
        <f t="shared" si="146"/>
        <v>0</v>
      </c>
      <c r="CU27" s="139">
        <f t="shared" si="147"/>
        <v>0</v>
      </c>
      <c r="CV27" s="140" t="str">
        <f t="shared" si="148"/>
        <v>F</v>
      </c>
      <c r="CW27" s="139" t="str">
        <f t="shared" si="149"/>
        <v>N</v>
      </c>
      <c r="CX27" s="141"/>
      <c r="CY27" s="142"/>
      <c r="CZ27" s="138">
        <f t="shared" si="150"/>
        <v>0</v>
      </c>
      <c r="DA27" s="139">
        <f t="shared" si="151"/>
        <v>0</v>
      </c>
      <c r="DB27" s="139">
        <f t="shared" si="152"/>
        <v>0</v>
      </c>
      <c r="DC27" s="140" t="str">
        <f t="shared" si="153"/>
        <v>F</v>
      </c>
      <c r="DD27" s="139" t="str">
        <f t="shared" si="154"/>
        <v>N</v>
      </c>
      <c r="DE27" s="138">
        <f t="shared" si="155"/>
        <v>0</v>
      </c>
      <c r="DF27" s="139">
        <f t="shared" si="156"/>
        <v>0</v>
      </c>
      <c r="DG27" s="139">
        <f t="shared" si="157"/>
        <v>0</v>
      </c>
      <c r="DH27" s="139" t="str">
        <f t="shared" si="158"/>
        <v>N</v>
      </c>
      <c r="DI27" s="138">
        <f t="shared" si="159"/>
        <v>0</v>
      </c>
      <c r="DJ27" s="139">
        <f t="shared" si="160"/>
        <v>0</v>
      </c>
      <c r="DK27" s="139">
        <f t="shared" si="161"/>
        <v>0</v>
      </c>
      <c r="DL27" s="139" t="str">
        <f t="shared" si="162"/>
        <v>N</v>
      </c>
      <c r="DM27" s="138">
        <f t="shared" si="163"/>
        <v>0</v>
      </c>
      <c r="DN27" s="139">
        <f t="shared" si="164"/>
        <v>0</v>
      </c>
      <c r="DO27" s="139">
        <f t="shared" si="165"/>
        <v>0</v>
      </c>
      <c r="DP27" s="139" t="str">
        <f t="shared" si="166"/>
        <v>N</v>
      </c>
      <c r="DQ27" s="138">
        <f t="shared" si="167"/>
        <v>0</v>
      </c>
      <c r="DR27" s="139">
        <f t="shared" si="168"/>
        <v>0</v>
      </c>
      <c r="DS27" s="139">
        <f t="shared" si="169"/>
        <v>0</v>
      </c>
      <c r="DT27" s="139">
        <f t="shared" si="170"/>
        <v>0</v>
      </c>
      <c r="DU27" s="139" t="str">
        <f t="shared" si="171"/>
        <v>N</v>
      </c>
      <c r="DV27" s="143" t="str">
        <f t="shared" si="172"/>
        <v>semestre non validé</v>
      </c>
      <c r="DW27" s="14"/>
      <c r="DX27" s="14"/>
      <c r="DY27" s="14"/>
      <c r="DZ27" s="49"/>
      <c r="EA27" s="118">
        <v>6</v>
      </c>
      <c r="EB27" s="92" t="s">
        <v>131</v>
      </c>
      <c r="EC27" s="92" t="s">
        <v>132</v>
      </c>
      <c r="ED27" s="92" t="s">
        <v>171</v>
      </c>
      <c r="EE27" s="111">
        <f t="shared" si="173"/>
        <v>13.49909090909091</v>
      </c>
      <c r="EF27" s="112">
        <f t="shared" si="174"/>
        <v>30</v>
      </c>
      <c r="EG27" s="111">
        <f t="shared" si="175"/>
        <v>0</v>
      </c>
      <c r="EH27" s="112">
        <f t="shared" si="176"/>
        <v>0</v>
      </c>
      <c r="EI27" s="111">
        <f t="shared" si="177"/>
        <v>6.1870833333333337</v>
      </c>
      <c r="EJ27" s="112">
        <f t="shared" si="178"/>
        <v>30</v>
      </c>
      <c r="EK27" s="148" t="str">
        <f t="shared" si="179"/>
        <v>Rattrapage</v>
      </c>
      <c r="EL27" s="113" t="str">
        <f t="shared" si="88"/>
        <v>Ajourné(e)</v>
      </c>
      <c r="EM27" s="114">
        <f t="shared" si="89"/>
        <v>0</v>
      </c>
      <c r="EN27" s="113" t="str">
        <f t="shared" si="90"/>
        <v>N</v>
      </c>
      <c r="EO27" s="50"/>
    </row>
    <row r="28" spans="1:145" s="15" customFormat="1" ht="32.1" customHeight="1" thickBot="1">
      <c r="A28" s="93">
        <v>7</v>
      </c>
      <c r="B28" s="171" t="s">
        <v>229</v>
      </c>
      <c r="C28" s="80" t="s">
        <v>230</v>
      </c>
      <c r="D28" s="172" t="s">
        <v>228</v>
      </c>
      <c r="E28" s="175" t="s">
        <v>299</v>
      </c>
      <c r="F28" s="175" t="s">
        <v>295</v>
      </c>
      <c r="G28" s="11" t="s">
        <v>331</v>
      </c>
      <c r="H28" s="12">
        <v>14.33</v>
      </c>
      <c r="I28" s="13"/>
      <c r="J28" s="81">
        <f t="shared" si="0"/>
        <v>14.33</v>
      </c>
      <c r="K28" s="82">
        <f t="shared" si="1"/>
        <v>8</v>
      </c>
      <c r="L28" s="83">
        <f t="shared" si="2"/>
        <v>0</v>
      </c>
      <c r="M28" s="84" t="str">
        <f t="shared" si="3"/>
        <v>C</v>
      </c>
      <c r="N28" s="83" t="str">
        <f t="shared" si="4"/>
        <v>N</v>
      </c>
      <c r="O28" s="85">
        <v>15.5</v>
      </c>
      <c r="P28" s="82"/>
      <c r="Q28" s="81">
        <f t="shared" si="5"/>
        <v>15.5</v>
      </c>
      <c r="R28" s="82">
        <f t="shared" si="6"/>
        <v>8</v>
      </c>
      <c r="S28" s="83">
        <f t="shared" si="7"/>
        <v>0</v>
      </c>
      <c r="T28" s="84" t="str">
        <f t="shared" si="8"/>
        <v>C</v>
      </c>
      <c r="U28" s="83" t="str">
        <f t="shared" si="91"/>
        <v>N</v>
      </c>
      <c r="V28" s="85">
        <v>18</v>
      </c>
      <c r="W28" s="82"/>
      <c r="X28" s="81">
        <f t="shared" si="92"/>
        <v>18</v>
      </c>
      <c r="Y28" s="82">
        <f t="shared" si="93"/>
        <v>6</v>
      </c>
      <c r="Z28" s="83">
        <f t="shared" si="94"/>
        <v>0</v>
      </c>
      <c r="AA28" s="84" t="str">
        <f t="shared" si="95"/>
        <v>A</v>
      </c>
      <c r="AB28" s="83" t="str">
        <f t="shared" si="96"/>
        <v>N</v>
      </c>
      <c r="AC28" s="85">
        <v>12.5</v>
      </c>
      <c r="AD28" s="82"/>
      <c r="AE28" s="81">
        <f t="shared" si="97"/>
        <v>12.5</v>
      </c>
      <c r="AF28" s="82">
        <f t="shared" si="98"/>
        <v>4</v>
      </c>
      <c r="AG28" s="83">
        <f t="shared" si="99"/>
        <v>0</v>
      </c>
      <c r="AH28" s="84" t="str">
        <f t="shared" si="100"/>
        <v>D</v>
      </c>
      <c r="AI28" s="83" t="str">
        <f t="shared" si="101"/>
        <v>N</v>
      </c>
      <c r="AJ28" s="85">
        <v>17.5</v>
      </c>
      <c r="AK28" s="86"/>
      <c r="AL28" s="81">
        <f t="shared" si="102"/>
        <v>17.5</v>
      </c>
      <c r="AM28" s="82">
        <f t="shared" si="103"/>
        <v>4</v>
      </c>
      <c r="AN28" s="83">
        <f t="shared" si="104"/>
        <v>0</v>
      </c>
      <c r="AO28" s="84" t="str">
        <f t="shared" si="105"/>
        <v>B</v>
      </c>
      <c r="AP28" s="83" t="str">
        <f t="shared" si="106"/>
        <v>N</v>
      </c>
      <c r="AQ28" s="85">
        <f t="shared" si="107"/>
        <v>14.915000000000001</v>
      </c>
      <c r="AR28" s="82">
        <f t="shared" si="108"/>
        <v>16</v>
      </c>
      <c r="AS28" s="82">
        <f t="shared" si="109"/>
        <v>0</v>
      </c>
      <c r="AT28" s="82" t="str">
        <f t="shared" si="110"/>
        <v>N</v>
      </c>
      <c r="AU28" s="87">
        <f t="shared" si="111"/>
        <v>15.25</v>
      </c>
      <c r="AV28" s="82">
        <f t="shared" si="112"/>
        <v>10</v>
      </c>
      <c r="AW28" s="82">
        <f t="shared" si="113"/>
        <v>0</v>
      </c>
      <c r="AX28" s="82" t="str">
        <f t="shared" si="114"/>
        <v>N</v>
      </c>
      <c r="AY28" s="85">
        <f t="shared" si="115"/>
        <v>17.5</v>
      </c>
      <c r="AZ28" s="82">
        <f t="shared" si="116"/>
        <v>4</v>
      </c>
      <c r="BA28" s="82">
        <f t="shared" si="117"/>
        <v>0</v>
      </c>
      <c r="BB28" s="82" t="str">
        <f t="shared" si="118"/>
        <v>N</v>
      </c>
      <c r="BC28" s="81">
        <f t="shared" si="119"/>
        <v>15.271818181818183</v>
      </c>
      <c r="BD28" s="83">
        <f t="shared" si="120"/>
        <v>0</v>
      </c>
      <c r="BE28" s="83">
        <f t="shared" si="121"/>
        <v>30</v>
      </c>
      <c r="BF28" s="83">
        <f t="shared" si="122"/>
        <v>30</v>
      </c>
      <c r="BG28" s="82" t="str">
        <f t="shared" si="123"/>
        <v>N</v>
      </c>
      <c r="BH28" s="88" t="str">
        <f t="shared" si="124"/>
        <v>Semestre validé</v>
      </c>
      <c r="BI28" s="14"/>
      <c r="BJ28" s="14"/>
      <c r="BK28" s="93">
        <v>7</v>
      </c>
      <c r="BL28" s="171" t="s">
        <v>229</v>
      </c>
      <c r="BM28" s="80" t="s">
        <v>230</v>
      </c>
      <c r="BN28" s="171" t="s">
        <v>228</v>
      </c>
      <c r="BO28" s="136"/>
      <c r="BP28" s="137"/>
      <c r="BQ28" s="138">
        <f t="shared" si="125"/>
        <v>0</v>
      </c>
      <c r="BR28" s="139">
        <f t="shared" si="126"/>
        <v>0</v>
      </c>
      <c r="BS28" s="139">
        <f t="shared" si="127"/>
        <v>0</v>
      </c>
      <c r="BT28" s="140" t="str">
        <f t="shared" si="128"/>
        <v>F</v>
      </c>
      <c r="BU28" s="139" t="str">
        <f t="shared" si="129"/>
        <v>N</v>
      </c>
      <c r="BV28" s="141"/>
      <c r="BW28" s="142"/>
      <c r="BX28" s="138">
        <f t="shared" si="130"/>
        <v>0</v>
      </c>
      <c r="BY28" s="139">
        <f t="shared" si="131"/>
        <v>0</v>
      </c>
      <c r="BZ28" s="139">
        <f t="shared" si="132"/>
        <v>0</v>
      </c>
      <c r="CA28" s="140" t="str">
        <f t="shared" si="133"/>
        <v>F</v>
      </c>
      <c r="CB28" s="139" t="str">
        <f t="shared" si="134"/>
        <v>N</v>
      </c>
      <c r="CC28" s="141"/>
      <c r="CD28" s="142"/>
      <c r="CE28" s="138">
        <f t="shared" si="135"/>
        <v>0</v>
      </c>
      <c r="CF28" s="139">
        <f t="shared" si="136"/>
        <v>0</v>
      </c>
      <c r="CG28" s="139">
        <f t="shared" si="137"/>
        <v>0</v>
      </c>
      <c r="CH28" s="140" t="str">
        <f t="shared" si="138"/>
        <v>F</v>
      </c>
      <c r="CI28" s="139" t="str">
        <f t="shared" si="139"/>
        <v>N</v>
      </c>
      <c r="CJ28" s="141"/>
      <c r="CK28" s="142"/>
      <c r="CL28" s="138">
        <f t="shared" si="140"/>
        <v>0</v>
      </c>
      <c r="CM28" s="139">
        <f t="shared" si="141"/>
        <v>0</v>
      </c>
      <c r="CN28" s="139">
        <f t="shared" si="142"/>
        <v>0</v>
      </c>
      <c r="CO28" s="140" t="str">
        <f t="shared" si="143"/>
        <v>F</v>
      </c>
      <c r="CP28" s="139" t="str">
        <f t="shared" si="144"/>
        <v>N</v>
      </c>
      <c r="CQ28" s="141"/>
      <c r="CR28" s="142"/>
      <c r="CS28" s="138">
        <f t="shared" si="145"/>
        <v>0</v>
      </c>
      <c r="CT28" s="139">
        <f t="shared" si="146"/>
        <v>0</v>
      </c>
      <c r="CU28" s="139">
        <f t="shared" si="147"/>
        <v>0</v>
      </c>
      <c r="CV28" s="140" t="str">
        <f t="shared" si="148"/>
        <v>F</v>
      </c>
      <c r="CW28" s="139" t="str">
        <f t="shared" si="149"/>
        <v>N</v>
      </c>
      <c r="CX28" s="141"/>
      <c r="CY28" s="142"/>
      <c r="CZ28" s="138">
        <f t="shared" si="150"/>
        <v>0</v>
      </c>
      <c r="DA28" s="139">
        <f t="shared" si="151"/>
        <v>0</v>
      </c>
      <c r="DB28" s="139">
        <f t="shared" si="152"/>
        <v>0</v>
      </c>
      <c r="DC28" s="140" t="str">
        <f t="shared" si="153"/>
        <v>F</v>
      </c>
      <c r="DD28" s="139" t="str">
        <f t="shared" si="154"/>
        <v>N</v>
      </c>
      <c r="DE28" s="138">
        <f t="shared" si="155"/>
        <v>0</v>
      </c>
      <c r="DF28" s="139">
        <f t="shared" si="156"/>
        <v>0</v>
      </c>
      <c r="DG28" s="139">
        <f t="shared" si="157"/>
        <v>0</v>
      </c>
      <c r="DH28" s="139" t="str">
        <f t="shared" si="158"/>
        <v>N</v>
      </c>
      <c r="DI28" s="138">
        <f t="shared" si="159"/>
        <v>0</v>
      </c>
      <c r="DJ28" s="139">
        <f t="shared" si="160"/>
        <v>0</v>
      </c>
      <c r="DK28" s="139">
        <f t="shared" si="161"/>
        <v>0</v>
      </c>
      <c r="DL28" s="139" t="str">
        <f t="shared" si="162"/>
        <v>N</v>
      </c>
      <c r="DM28" s="138">
        <f t="shared" si="163"/>
        <v>0</v>
      </c>
      <c r="DN28" s="139">
        <f t="shared" si="164"/>
        <v>0</v>
      </c>
      <c r="DO28" s="139">
        <f t="shared" si="165"/>
        <v>0</v>
      </c>
      <c r="DP28" s="139" t="str">
        <f t="shared" si="166"/>
        <v>N</v>
      </c>
      <c r="DQ28" s="138">
        <f t="shared" si="167"/>
        <v>0</v>
      </c>
      <c r="DR28" s="139">
        <f t="shared" si="168"/>
        <v>0</v>
      </c>
      <c r="DS28" s="139">
        <f t="shared" si="169"/>
        <v>0</v>
      </c>
      <c r="DT28" s="139">
        <f t="shared" si="170"/>
        <v>0</v>
      </c>
      <c r="DU28" s="139" t="str">
        <f t="shared" si="171"/>
        <v>N</v>
      </c>
      <c r="DV28" s="143" t="str">
        <f t="shared" si="172"/>
        <v>semestre non validé</v>
      </c>
      <c r="DW28" s="14"/>
      <c r="DX28" s="14"/>
      <c r="DY28" s="14"/>
      <c r="DZ28" s="49"/>
      <c r="EA28" s="118">
        <v>7</v>
      </c>
      <c r="EB28" s="92" t="s">
        <v>133</v>
      </c>
      <c r="EC28" s="92" t="s">
        <v>134</v>
      </c>
      <c r="ED28" s="92" t="s">
        <v>172</v>
      </c>
      <c r="EE28" s="111">
        <f t="shared" si="173"/>
        <v>15.271818181818183</v>
      </c>
      <c r="EF28" s="112">
        <f t="shared" si="174"/>
        <v>30</v>
      </c>
      <c r="EG28" s="111">
        <f t="shared" si="175"/>
        <v>0</v>
      </c>
      <c r="EH28" s="112">
        <f t="shared" si="176"/>
        <v>0</v>
      </c>
      <c r="EI28" s="111">
        <f t="shared" si="177"/>
        <v>6.9995833333333337</v>
      </c>
      <c r="EJ28" s="112">
        <f t="shared" si="178"/>
        <v>30</v>
      </c>
      <c r="EK28" s="148" t="str">
        <f t="shared" si="179"/>
        <v>Rattrapage</v>
      </c>
      <c r="EL28" s="113" t="str">
        <f t="shared" si="88"/>
        <v>Ajourné(e)</v>
      </c>
      <c r="EM28" s="114">
        <f t="shared" si="89"/>
        <v>0</v>
      </c>
      <c r="EN28" s="113" t="str">
        <f t="shared" si="90"/>
        <v>N</v>
      </c>
      <c r="EO28" s="50"/>
    </row>
    <row r="29" spans="1:145" s="15" customFormat="1" ht="32.1" customHeight="1" thickBot="1">
      <c r="A29" s="93">
        <v>8</v>
      </c>
      <c r="B29" s="171" t="s">
        <v>232</v>
      </c>
      <c r="C29" s="80" t="s">
        <v>233</v>
      </c>
      <c r="D29" s="172" t="s">
        <v>231</v>
      </c>
      <c r="E29" s="175" t="s">
        <v>300</v>
      </c>
      <c r="F29" s="175" t="s">
        <v>301</v>
      </c>
      <c r="G29" s="11" t="s">
        <v>331</v>
      </c>
      <c r="H29" s="12">
        <v>12.17</v>
      </c>
      <c r="I29" s="13"/>
      <c r="J29" s="81">
        <f t="shared" si="0"/>
        <v>12.17</v>
      </c>
      <c r="K29" s="82">
        <f t="shared" si="1"/>
        <v>8</v>
      </c>
      <c r="L29" s="83">
        <f t="shared" si="2"/>
        <v>0</v>
      </c>
      <c r="M29" s="84" t="str">
        <f t="shared" si="3"/>
        <v>D</v>
      </c>
      <c r="N29" s="83" t="str">
        <f t="shared" si="4"/>
        <v>N</v>
      </c>
      <c r="O29" s="85">
        <v>11.5</v>
      </c>
      <c r="P29" s="82"/>
      <c r="Q29" s="81">
        <f t="shared" si="5"/>
        <v>11.5</v>
      </c>
      <c r="R29" s="82">
        <f t="shared" si="6"/>
        <v>8</v>
      </c>
      <c r="S29" s="83">
        <f t="shared" si="7"/>
        <v>0</v>
      </c>
      <c r="T29" s="84" t="str">
        <f t="shared" si="8"/>
        <v>E</v>
      </c>
      <c r="U29" s="83" t="str">
        <f t="shared" si="91"/>
        <v>N</v>
      </c>
      <c r="V29" s="85">
        <v>12.5</v>
      </c>
      <c r="W29" s="82"/>
      <c r="X29" s="81">
        <f t="shared" si="92"/>
        <v>12.5</v>
      </c>
      <c r="Y29" s="82">
        <f t="shared" si="93"/>
        <v>6</v>
      </c>
      <c r="Z29" s="83">
        <f t="shared" si="94"/>
        <v>0</v>
      </c>
      <c r="AA29" s="84" t="str">
        <f t="shared" si="95"/>
        <v>D</v>
      </c>
      <c r="AB29" s="83" t="str">
        <f t="shared" si="96"/>
        <v>N</v>
      </c>
      <c r="AC29" s="85">
        <v>7.5</v>
      </c>
      <c r="AD29" s="82"/>
      <c r="AE29" s="81">
        <f t="shared" si="97"/>
        <v>7.5</v>
      </c>
      <c r="AF29" s="82">
        <f t="shared" si="98"/>
        <v>0</v>
      </c>
      <c r="AG29" s="83">
        <f t="shared" si="99"/>
        <v>0</v>
      </c>
      <c r="AH29" s="84" t="str">
        <f t="shared" si="100"/>
        <v>F</v>
      </c>
      <c r="AI29" s="83" t="str">
        <f t="shared" si="101"/>
        <v>N</v>
      </c>
      <c r="AJ29" s="85">
        <v>8.5</v>
      </c>
      <c r="AK29" s="86"/>
      <c r="AL29" s="81">
        <f t="shared" si="102"/>
        <v>8.5</v>
      </c>
      <c r="AM29" s="82">
        <f t="shared" si="103"/>
        <v>0</v>
      </c>
      <c r="AN29" s="83">
        <f t="shared" si="104"/>
        <v>0</v>
      </c>
      <c r="AO29" s="84" t="str">
        <f t="shared" si="105"/>
        <v>F</v>
      </c>
      <c r="AP29" s="83" t="str">
        <f t="shared" si="106"/>
        <v>N</v>
      </c>
      <c r="AQ29" s="85">
        <f t="shared" si="107"/>
        <v>11.834999999999999</v>
      </c>
      <c r="AR29" s="82">
        <f t="shared" si="108"/>
        <v>16</v>
      </c>
      <c r="AS29" s="82">
        <f t="shared" si="109"/>
        <v>0</v>
      </c>
      <c r="AT29" s="82" t="str">
        <f t="shared" si="110"/>
        <v>N</v>
      </c>
      <c r="AU29" s="87">
        <f t="shared" si="111"/>
        <v>10</v>
      </c>
      <c r="AV29" s="82">
        <f t="shared" si="112"/>
        <v>10</v>
      </c>
      <c r="AW29" s="82">
        <f t="shared" si="113"/>
        <v>0</v>
      </c>
      <c r="AX29" s="82" t="str">
        <f t="shared" si="114"/>
        <v>N</v>
      </c>
      <c r="AY29" s="85">
        <f t="shared" si="115"/>
        <v>8.5</v>
      </c>
      <c r="AZ29" s="82">
        <f t="shared" si="116"/>
        <v>0</v>
      </c>
      <c r="BA29" s="82">
        <f t="shared" si="117"/>
        <v>0</v>
      </c>
      <c r="BB29" s="82" t="str">
        <f t="shared" si="118"/>
        <v>N</v>
      </c>
      <c r="BC29" s="81">
        <f t="shared" si="119"/>
        <v>10.864545454545453</v>
      </c>
      <c r="BD29" s="83">
        <f t="shared" si="120"/>
        <v>0</v>
      </c>
      <c r="BE29" s="83">
        <f t="shared" si="121"/>
        <v>26</v>
      </c>
      <c r="BF29" s="83">
        <f t="shared" si="122"/>
        <v>30</v>
      </c>
      <c r="BG29" s="82" t="str">
        <f t="shared" si="123"/>
        <v>N</v>
      </c>
      <c r="BH29" s="88" t="str">
        <f t="shared" si="124"/>
        <v>Semestre validé</v>
      </c>
      <c r="BI29" s="14"/>
      <c r="BJ29" s="14"/>
      <c r="BK29" s="93">
        <v>8</v>
      </c>
      <c r="BL29" s="171" t="s">
        <v>232</v>
      </c>
      <c r="BM29" s="80" t="s">
        <v>233</v>
      </c>
      <c r="BN29" s="171" t="s">
        <v>231</v>
      </c>
      <c r="BO29" s="136"/>
      <c r="BP29" s="137"/>
      <c r="BQ29" s="138">
        <f t="shared" si="125"/>
        <v>0</v>
      </c>
      <c r="BR29" s="139">
        <f t="shared" si="126"/>
        <v>0</v>
      </c>
      <c r="BS29" s="139">
        <f t="shared" si="127"/>
        <v>0</v>
      </c>
      <c r="BT29" s="140" t="str">
        <f t="shared" si="128"/>
        <v>F</v>
      </c>
      <c r="BU29" s="139" t="str">
        <f t="shared" si="129"/>
        <v>N</v>
      </c>
      <c r="BV29" s="141"/>
      <c r="BW29" s="142"/>
      <c r="BX29" s="138">
        <f t="shared" si="130"/>
        <v>0</v>
      </c>
      <c r="BY29" s="139">
        <f t="shared" si="131"/>
        <v>0</v>
      </c>
      <c r="BZ29" s="139">
        <f t="shared" si="132"/>
        <v>0</v>
      </c>
      <c r="CA29" s="140" t="str">
        <f t="shared" si="133"/>
        <v>F</v>
      </c>
      <c r="CB29" s="139" t="str">
        <f t="shared" si="134"/>
        <v>N</v>
      </c>
      <c r="CC29" s="141"/>
      <c r="CD29" s="142"/>
      <c r="CE29" s="138">
        <f t="shared" si="135"/>
        <v>0</v>
      </c>
      <c r="CF29" s="139">
        <f t="shared" si="136"/>
        <v>0</v>
      </c>
      <c r="CG29" s="139">
        <f t="shared" si="137"/>
        <v>0</v>
      </c>
      <c r="CH29" s="140" t="str">
        <f t="shared" si="138"/>
        <v>F</v>
      </c>
      <c r="CI29" s="139" t="str">
        <f t="shared" si="139"/>
        <v>N</v>
      </c>
      <c r="CJ29" s="141"/>
      <c r="CK29" s="142"/>
      <c r="CL29" s="138">
        <f t="shared" si="140"/>
        <v>0</v>
      </c>
      <c r="CM29" s="139">
        <f t="shared" si="141"/>
        <v>0</v>
      </c>
      <c r="CN29" s="139">
        <f t="shared" si="142"/>
        <v>0</v>
      </c>
      <c r="CO29" s="140" t="str">
        <f t="shared" si="143"/>
        <v>F</v>
      </c>
      <c r="CP29" s="139" t="str">
        <f t="shared" si="144"/>
        <v>N</v>
      </c>
      <c r="CQ29" s="141"/>
      <c r="CR29" s="142"/>
      <c r="CS29" s="138">
        <f t="shared" si="145"/>
        <v>0</v>
      </c>
      <c r="CT29" s="139">
        <f t="shared" si="146"/>
        <v>0</v>
      </c>
      <c r="CU29" s="139">
        <f t="shared" si="147"/>
        <v>0</v>
      </c>
      <c r="CV29" s="140" t="str">
        <f t="shared" si="148"/>
        <v>F</v>
      </c>
      <c r="CW29" s="139" t="str">
        <f t="shared" si="149"/>
        <v>N</v>
      </c>
      <c r="CX29" s="141"/>
      <c r="CY29" s="142"/>
      <c r="CZ29" s="138">
        <f t="shared" si="150"/>
        <v>0</v>
      </c>
      <c r="DA29" s="139">
        <f t="shared" si="151"/>
        <v>0</v>
      </c>
      <c r="DB29" s="139">
        <f t="shared" si="152"/>
        <v>0</v>
      </c>
      <c r="DC29" s="140" t="str">
        <f t="shared" si="153"/>
        <v>F</v>
      </c>
      <c r="DD29" s="139" t="str">
        <f t="shared" si="154"/>
        <v>N</v>
      </c>
      <c r="DE29" s="138">
        <f t="shared" si="155"/>
        <v>0</v>
      </c>
      <c r="DF29" s="139">
        <f t="shared" si="156"/>
        <v>0</v>
      </c>
      <c r="DG29" s="139">
        <f t="shared" si="157"/>
        <v>0</v>
      </c>
      <c r="DH29" s="139" t="str">
        <f t="shared" si="158"/>
        <v>N</v>
      </c>
      <c r="DI29" s="138">
        <f t="shared" si="159"/>
        <v>0</v>
      </c>
      <c r="DJ29" s="139">
        <f t="shared" si="160"/>
        <v>0</v>
      </c>
      <c r="DK29" s="139">
        <f t="shared" si="161"/>
        <v>0</v>
      </c>
      <c r="DL29" s="139" t="str">
        <f t="shared" si="162"/>
        <v>N</v>
      </c>
      <c r="DM29" s="138">
        <f t="shared" si="163"/>
        <v>0</v>
      </c>
      <c r="DN29" s="139">
        <f t="shared" si="164"/>
        <v>0</v>
      </c>
      <c r="DO29" s="139">
        <f t="shared" si="165"/>
        <v>0</v>
      </c>
      <c r="DP29" s="139" t="str">
        <f t="shared" si="166"/>
        <v>N</v>
      </c>
      <c r="DQ29" s="138">
        <f t="shared" si="167"/>
        <v>0</v>
      </c>
      <c r="DR29" s="139">
        <f t="shared" si="168"/>
        <v>0</v>
      </c>
      <c r="DS29" s="139">
        <f t="shared" si="169"/>
        <v>0</v>
      </c>
      <c r="DT29" s="139">
        <f t="shared" si="170"/>
        <v>0</v>
      </c>
      <c r="DU29" s="139" t="str">
        <f t="shared" si="171"/>
        <v>N</v>
      </c>
      <c r="DV29" s="143" t="str">
        <f t="shared" si="172"/>
        <v>semestre non validé</v>
      </c>
      <c r="DW29" s="14"/>
      <c r="DX29" s="14"/>
      <c r="DY29" s="14"/>
      <c r="DZ29" s="49"/>
      <c r="EA29" s="118">
        <v>8</v>
      </c>
      <c r="EB29" s="92" t="s">
        <v>135</v>
      </c>
      <c r="EC29" s="92" t="s">
        <v>136</v>
      </c>
      <c r="ED29" s="92" t="s">
        <v>173</v>
      </c>
      <c r="EE29" s="111">
        <f t="shared" si="173"/>
        <v>10.864545454545453</v>
      </c>
      <c r="EF29" s="112">
        <f t="shared" si="174"/>
        <v>30</v>
      </c>
      <c r="EG29" s="111">
        <f t="shared" si="175"/>
        <v>0</v>
      </c>
      <c r="EH29" s="112">
        <f t="shared" si="176"/>
        <v>0</v>
      </c>
      <c r="EI29" s="111">
        <f t="shared" si="177"/>
        <v>4.9795833333333333</v>
      </c>
      <c r="EJ29" s="112">
        <f t="shared" si="178"/>
        <v>30</v>
      </c>
      <c r="EK29" s="148" t="str">
        <f t="shared" si="179"/>
        <v>Rattrapage</v>
      </c>
      <c r="EL29" s="113" t="str">
        <f t="shared" si="88"/>
        <v>Ajourné(e)</v>
      </c>
      <c r="EM29" s="114">
        <f t="shared" si="89"/>
        <v>0</v>
      </c>
      <c r="EN29" s="113" t="str">
        <f t="shared" si="90"/>
        <v>N</v>
      </c>
      <c r="EO29" s="50"/>
    </row>
    <row r="30" spans="1:145" s="15" customFormat="1" ht="32.1" customHeight="1" thickBot="1">
      <c r="A30" s="93">
        <v>9</v>
      </c>
      <c r="B30" s="171" t="s">
        <v>334</v>
      </c>
      <c r="C30" s="80" t="s">
        <v>235</v>
      </c>
      <c r="D30" s="172" t="s">
        <v>234</v>
      </c>
      <c r="E30" s="175" t="s">
        <v>302</v>
      </c>
      <c r="F30" s="175" t="s">
        <v>303</v>
      </c>
      <c r="G30" s="11" t="s">
        <v>331</v>
      </c>
      <c r="H30" s="12">
        <v>10.67</v>
      </c>
      <c r="I30" s="13"/>
      <c r="J30" s="81">
        <f t="shared" si="0"/>
        <v>10.67</v>
      </c>
      <c r="K30" s="82">
        <f t="shared" si="1"/>
        <v>8</v>
      </c>
      <c r="L30" s="83">
        <f t="shared" si="2"/>
        <v>0</v>
      </c>
      <c r="M30" s="84" t="str">
        <f t="shared" si="3"/>
        <v>E</v>
      </c>
      <c r="N30" s="83" t="str">
        <f t="shared" si="4"/>
        <v>N</v>
      </c>
      <c r="O30" s="85">
        <v>6.5</v>
      </c>
      <c r="P30" s="82"/>
      <c r="Q30" s="81">
        <f t="shared" si="5"/>
        <v>6.5</v>
      </c>
      <c r="R30" s="82">
        <f t="shared" si="6"/>
        <v>0</v>
      </c>
      <c r="S30" s="83">
        <f t="shared" si="7"/>
        <v>0</v>
      </c>
      <c r="T30" s="84" t="str">
        <f t="shared" si="8"/>
        <v>F</v>
      </c>
      <c r="U30" s="83" t="str">
        <f t="shared" si="91"/>
        <v>N</v>
      </c>
      <c r="V30" s="85">
        <v>13.5</v>
      </c>
      <c r="W30" s="82"/>
      <c r="X30" s="81">
        <f t="shared" si="92"/>
        <v>13.5</v>
      </c>
      <c r="Y30" s="82">
        <f t="shared" si="93"/>
        <v>6</v>
      </c>
      <c r="Z30" s="83">
        <f t="shared" si="94"/>
        <v>0</v>
      </c>
      <c r="AA30" s="84" t="str">
        <f t="shared" si="95"/>
        <v>D</v>
      </c>
      <c r="AB30" s="83" t="str">
        <f t="shared" si="96"/>
        <v>N</v>
      </c>
      <c r="AC30" s="85">
        <v>3</v>
      </c>
      <c r="AD30" s="82"/>
      <c r="AE30" s="81">
        <f t="shared" si="97"/>
        <v>3</v>
      </c>
      <c r="AF30" s="82">
        <f t="shared" si="98"/>
        <v>0</v>
      </c>
      <c r="AG30" s="83">
        <f t="shared" si="99"/>
        <v>0</v>
      </c>
      <c r="AH30" s="84" t="str">
        <f t="shared" si="100"/>
        <v>F</v>
      </c>
      <c r="AI30" s="83" t="str">
        <f t="shared" si="101"/>
        <v>N</v>
      </c>
      <c r="AJ30" s="85">
        <v>7.33</v>
      </c>
      <c r="AK30" s="86"/>
      <c r="AL30" s="81">
        <f t="shared" si="102"/>
        <v>7.33</v>
      </c>
      <c r="AM30" s="82">
        <f t="shared" si="103"/>
        <v>0</v>
      </c>
      <c r="AN30" s="83">
        <f t="shared" si="104"/>
        <v>0</v>
      </c>
      <c r="AO30" s="84" t="str">
        <f t="shared" si="105"/>
        <v>F</v>
      </c>
      <c r="AP30" s="83" t="str">
        <f t="shared" si="106"/>
        <v>N</v>
      </c>
      <c r="AQ30" s="85">
        <f t="shared" si="107"/>
        <v>8.5849999999999991</v>
      </c>
      <c r="AR30" s="82">
        <f t="shared" si="108"/>
        <v>8</v>
      </c>
      <c r="AS30" s="82">
        <f t="shared" si="109"/>
        <v>0</v>
      </c>
      <c r="AT30" s="82" t="str">
        <f t="shared" si="110"/>
        <v>N</v>
      </c>
      <c r="AU30" s="87">
        <f t="shared" si="111"/>
        <v>8.25</v>
      </c>
      <c r="AV30" s="82">
        <f t="shared" si="112"/>
        <v>6</v>
      </c>
      <c r="AW30" s="82">
        <f t="shared" si="113"/>
        <v>0</v>
      </c>
      <c r="AX30" s="82" t="str">
        <f t="shared" si="114"/>
        <v>N</v>
      </c>
      <c r="AY30" s="85">
        <f t="shared" si="115"/>
        <v>7.33</v>
      </c>
      <c r="AZ30" s="82">
        <f t="shared" si="116"/>
        <v>0</v>
      </c>
      <c r="BA30" s="82">
        <f t="shared" si="117"/>
        <v>0</v>
      </c>
      <c r="BB30" s="82" t="str">
        <f t="shared" si="118"/>
        <v>N</v>
      </c>
      <c r="BC30" s="81">
        <f t="shared" si="119"/>
        <v>8.3490909090909078</v>
      </c>
      <c r="BD30" s="83">
        <f t="shared" si="120"/>
        <v>0</v>
      </c>
      <c r="BE30" s="83">
        <f t="shared" si="121"/>
        <v>14</v>
      </c>
      <c r="BF30" s="83">
        <f t="shared" si="122"/>
        <v>14</v>
      </c>
      <c r="BG30" s="82" t="str">
        <f t="shared" si="123"/>
        <v>N</v>
      </c>
      <c r="BH30" s="88" t="str">
        <f t="shared" si="124"/>
        <v>Semestre non validé</v>
      </c>
      <c r="BI30" s="14"/>
      <c r="BJ30" s="14"/>
      <c r="BK30" s="93">
        <v>9</v>
      </c>
      <c r="BL30" s="171" t="s">
        <v>334</v>
      </c>
      <c r="BM30" s="80" t="s">
        <v>235</v>
      </c>
      <c r="BN30" s="171" t="s">
        <v>234</v>
      </c>
      <c r="BO30" s="136"/>
      <c r="BP30" s="137"/>
      <c r="BQ30" s="138">
        <f t="shared" si="125"/>
        <v>0</v>
      </c>
      <c r="BR30" s="139">
        <f t="shared" si="126"/>
        <v>0</v>
      </c>
      <c r="BS30" s="139">
        <f t="shared" si="127"/>
        <v>0</v>
      </c>
      <c r="BT30" s="140" t="str">
        <f t="shared" si="128"/>
        <v>F</v>
      </c>
      <c r="BU30" s="139" t="str">
        <f t="shared" si="129"/>
        <v>N</v>
      </c>
      <c r="BV30" s="141"/>
      <c r="BW30" s="142"/>
      <c r="BX30" s="138">
        <f t="shared" si="130"/>
        <v>0</v>
      </c>
      <c r="BY30" s="139">
        <f t="shared" si="131"/>
        <v>0</v>
      </c>
      <c r="BZ30" s="139">
        <f t="shared" si="132"/>
        <v>0</v>
      </c>
      <c r="CA30" s="140" t="str">
        <f t="shared" si="133"/>
        <v>F</v>
      </c>
      <c r="CB30" s="139" t="str">
        <f t="shared" si="134"/>
        <v>N</v>
      </c>
      <c r="CC30" s="141"/>
      <c r="CD30" s="142"/>
      <c r="CE30" s="138">
        <f t="shared" si="135"/>
        <v>0</v>
      </c>
      <c r="CF30" s="139">
        <f t="shared" si="136"/>
        <v>0</v>
      </c>
      <c r="CG30" s="139">
        <f t="shared" si="137"/>
        <v>0</v>
      </c>
      <c r="CH30" s="140" t="str">
        <f t="shared" si="138"/>
        <v>F</v>
      </c>
      <c r="CI30" s="139" t="str">
        <f t="shared" si="139"/>
        <v>N</v>
      </c>
      <c r="CJ30" s="141"/>
      <c r="CK30" s="142"/>
      <c r="CL30" s="138">
        <f t="shared" si="140"/>
        <v>0</v>
      </c>
      <c r="CM30" s="139">
        <f t="shared" si="141"/>
        <v>0</v>
      </c>
      <c r="CN30" s="139">
        <f t="shared" si="142"/>
        <v>0</v>
      </c>
      <c r="CO30" s="140" t="str">
        <f t="shared" si="143"/>
        <v>F</v>
      </c>
      <c r="CP30" s="139" t="str">
        <f t="shared" si="144"/>
        <v>N</v>
      </c>
      <c r="CQ30" s="141"/>
      <c r="CR30" s="142"/>
      <c r="CS30" s="138">
        <f t="shared" si="145"/>
        <v>0</v>
      </c>
      <c r="CT30" s="139">
        <f t="shared" si="146"/>
        <v>0</v>
      </c>
      <c r="CU30" s="139">
        <f t="shared" si="147"/>
        <v>0</v>
      </c>
      <c r="CV30" s="140" t="str">
        <f t="shared" si="148"/>
        <v>F</v>
      </c>
      <c r="CW30" s="139" t="str">
        <f t="shared" si="149"/>
        <v>N</v>
      </c>
      <c r="CX30" s="141"/>
      <c r="CY30" s="142"/>
      <c r="CZ30" s="138">
        <f t="shared" si="150"/>
        <v>0</v>
      </c>
      <c r="DA30" s="139">
        <f t="shared" si="151"/>
        <v>0</v>
      </c>
      <c r="DB30" s="139">
        <f t="shared" si="152"/>
        <v>0</v>
      </c>
      <c r="DC30" s="140" t="str">
        <f t="shared" si="153"/>
        <v>F</v>
      </c>
      <c r="DD30" s="139" t="str">
        <f t="shared" si="154"/>
        <v>N</v>
      </c>
      <c r="DE30" s="138">
        <f t="shared" si="155"/>
        <v>0</v>
      </c>
      <c r="DF30" s="139">
        <f t="shared" si="156"/>
        <v>0</v>
      </c>
      <c r="DG30" s="139">
        <f t="shared" si="157"/>
        <v>0</v>
      </c>
      <c r="DH30" s="139" t="str">
        <f t="shared" si="158"/>
        <v>N</v>
      </c>
      <c r="DI30" s="138">
        <f t="shared" si="159"/>
        <v>0</v>
      </c>
      <c r="DJ30" s="139">
        <f t="shared" si="160"/>
        <v>0</v>
      </c>
      <c r="DK30" s="139">
        <f t="shared" si="161"/>
        <v>0</v>
      </c>
      <c r="DL30" s="139" t="str">
        <f t="shared" si="162"/>
        <v>N</v>
      </c>
      <c r="DM30" s="138">
        <f t="shared" si="163"/>
        <v>0</v>
      </c>
      <c r="DN30" s="139">
        <f t="shared" si="164"/>
        <v>0</v>
      </c>
      <c r="DO30" s="139">
        <f t="shared" si="165"/>
        <v>0</v>
      </c>
      <c r="DP30" s="139" t="str">
        <f t="shared" si="166"/>
        <v>N</v>
      </c>
      <c r="DQ30" s="138">
        <f t="shared" si="167"/>
        <v>0</v>
      </c>
      <c r="DR30" s="139">
        <f t="shared" si="168"/>
        <v>0</v>
      </c>
      <c r="DS30" s="139">
        <f t="shared" si="169"/>
        <v>0</v>
      </c>
      <c r="DT30" s="139">
        <f t="shared" si="170"/>
        <v>0</v>
      </c>
      <c r="DU30" s="139" t="str">
        <f t="shared" si="171"/>
        <v>N</v>
      </c>
      <c r="DV30" s="143" t="str">
        <f t="shared" si="172"/>
        <v>semestre non validé</v>
      </c>
      <c r="DW30" s="14"/>
      <c r="DX30" s="14"/>
      <c r="DY30" s="14"/>
      <c r="DZ30" s="49"/>
      <c r="EA30" s="118">
        <v>9</v>
      </c>
      <c r="EB30" s="92" t="s">
        <v>137</v>
      </c>
      <c r="EC30" s="92" t="s">
        <v>138</v>
      </c>
      <c r="ED30" s="92" t="s">
        <v>174</v>
      </c>
      <c r="EE30" s="111">
        <f t="shared" si="173"/>
        <v>8.3490909090909078</v>
      </c>
      <c r="EF30" s="112">
        <f t="shared" si="174"/>
        <v>14</v>
      </c>
      <c r="EG30" s="111">
        <f t="shared" si="175"/>
        <v>0</v>
      </c>
      <c r="EH30" s="112">
        <f t="shared" si="176"/>
        <v>0</v>
      </c>
      <c r="EI30" s="111">
        <f t="shared" si="177"/>
        <v>3.8266666666666662</v>
      </c>
      <c r="EJ30" s="112">
        <f t="shared" si="178"/>
        <v>14</v>
      </c>
      <c r="EK30" s="148" t="str">
        <f t="shared" si="179"/>
        <v>Rattrapage</v>
      </c>
      <c r="EL30" s="113" t="str">
        <f t="shared" si="88"/>
        <v>Ajourné(e)</v>
      </c>
      <c r="EM30" s="114">
        <f t="shared" si="89"/>
        <v>0</v>
      </c>
      <c r="EN30" s="113" t="str">
        <f t="shared" si="90"/>
        <v>N</v>
      </c>
      <c r="EO30" s="50"/>
    </row>
    <row r="31" spans="1:145" s="15" customFormat="1" ht="32.1" customHeight="1" thickBot="1">
      <c r="A31" s="93">
        <v>10</v>
      </c>
      <c r="B31" s="171" t="s">
        <v>237</v>
      </c>
      <c r="C31" s="80" t="s">
        <v>238</v>
      </c>
      <c r="D31" s="172" t="s">
        <v>236</v>
      </c>
      <c r="E31" s="175" t="s">
        <v>304</v>
      </c>
      <c r="F31" s="175" t="s">
        <v>305</v>
      </c>
      <c r="G31" s="11" t="s">
        <v>331</v>
      </c>
      <c r="H31" s="12">
        <v>12.17</v>
      </c>
      <c r="I31" s="13"/>
      <c r="J31" s="81">
        <f t="shared" si="0"/>
        <v>12.17</v>
      </c>
      <c r="K31" s="82">
        <f t="shared" si="1"/>
        <v>8</v>
      </c>
      <c r="L31" s="83">
        <f t="shared" si="2"/>
        <v>0</v>
      </c>
      <c r="M31" s="84" t="str">
        <f t="shared" si="3"/>
        <v>D</v>
      </c>
      <c r="N31" s="83" t="str">
        <f t="shared" si="4"/>
        <v>N</v>
      </c>
      <c r="O31" s="85">
        <v>10.75</v>
      </c>
      <c r="P31" s="82"/>
      <c r="Q31" s="81">
        <f t="shared" si="5"/>
        <v>10.75</v>
      </c>
      <c r="R31" s="82">
        <f t="shared" si="6"/>
        <v>8</v>
      </c>
      <c r="S31" s="83">
        <f t="shared" si="7"/>
        <v>0</v>
      </c>
      <c r="T31" s="84" t="str">
        <f t="shared" si="8"/>
        <v>E</v>
      </c>
      <c r="U31" s="83" t="str">
        <f t="shared" si="91"/>
        <v>N</v>
      </c>
      <c r="V31" s="85">
        <v>16</v>
      </c>
      <c r="W31" s="82"/>
      <c r="X31" s="81">
        <f t="shared" si="92"/>
        <v>16</v>
      </c>
      <c r="Y31" s="82">
        <f t="shared" si="93"/>
        <v>6</v>
      </c>
      <c r="Z31" s="83">
        <f t="shared" si="94"/>
        <v>0</v>
      </c>
      <c r="AA31" s="84" t="str">
        <f t="shared" si="95"/>
        <v>B</v>
      </c>
      <c r="AB31" s="83" t="str">
        <f t="shared" si="96"/>
        <v>N</v>
      </c>
      <c r="AC31" s="85">
        <v>5.5</v>
      </c>
      <c r="AD31" s="82"/>
      <c r="AE31" s="81">
        <f t="shared" si="97"/>
        <v>5.5</v>
      </c>
      <c r="AF31" s="82">
        <f t="shared" si="98"/>
        <v>0</v>
      </c>
      <c r="AG31" s="83">
        <f t="shared" si="99"/>
        <v>0</v>
      </c>
      <c r="AH31" s="84" t="str">
        <f t="shared" si="100"/>
        <v>F</v>
      </c>
      <c r="AI31" s="83" t="str">
        <f t="shared" si="101"/>
        <v>N</v>
      </c>
      <c r="AJ31" s="85">
        <v>6</v>
      </c>
      <c r="AK31" s="86"/>
      <c r="AL31" s="81">
        <f t="shared" si="102"/>
        <v>6</v>
      </c>
      <c r="AM31" s="82">
        <f t="shared" si="103"/>
        <v>0</v>
      </c>
      <c r="AN31" s="83">
        <f t="shared" si="104"/>
        <v>0</v>
      </c>
      <c r="AO31" s="84" t="str">
        <f t="shared" si="105"/>
        <v>F</v>
      </c>
      <c r="AP31" s="83" t="str">
        <f t="shared" si="106"/>
        <v>N</v>
      </c>
      <c r="AQ31" s="85">
        <f t="shared" si="107"/>
        <v>11.459999999999999</v>
      </c>
      <c r="AR31" s="82">
        <f t="shared" si="108"/>
        <v>16</v>
      </c>
      <c r="AS31" s="82">
        <f t="shared" si="109"/>
        <v>0</v>
      </c>
      <c r="AT31" s="82" t="str">
        <f t="shared" si="110"/>
        <v>N</v>
      </c>
      <c r="AU31" s="87">
        <f t="shared" si="111"/>
        <v>10.75</v>
      </c>
      <c r="AV31" s="82">
        <f t="shared" si="112"/>
        <v>10</v>
      </c>
      <c r="AW31" s="82">
        <f t="shared" si="113"/>
        <v>0</v>
      </c>
      <c r="AX31" s="82" t="str">
        <f t="shared" si="114"/>
        <v>N</v>
      </c>
      <c r="AY31" s="85">
        <f t="shared" si="115"/>
        <v>6</v>
      </c>
      <c r="AZ31" s="82">
        <f t="shared" si="116"/>
        <v>0</v>
      </c>
      <c r="BA31" s="82">
        <f t="shared" si="117"/>
        <v>0</v>
      </c>
      <c r="BB31" s="82" t="str">
        <f t="shared" si="118"/>
        <v>N</v>
      </c>
      <c r="BC31" s="81">
        <f t="shared" si="119"/>
        <v>10.705454545454545</v>
      </c>
      <c r="BD31" s="83">
        <f t="shared" si="120"/>
        <v>0</v>
      </c>
      <c r="BE31" s="83">
        <f t="shared" si="121"/>
        <v>26</v>
      </c>
      <c r="BF31" s="83">
        <f t="shared" si="122"/>
        <v>30</v>
      </c>
      <c r="BG31" s="82" t="str">
        <f t="shared" si="123"/>
        <v>N</v>
      </c>
      <c r="BH31" s="88" t="str">
        <f t="shared" si="124"/>
        <v>Semestre validé</v>
      </c>
      <c r="BI31" s="14"/>
      <c r="BJ31" s="14"/>
      <c r="BK31" s="93">
        <v>10</v>
      </c>
      <c r="BL31" s="171" t="s">
        <v>237</v>
      </c>
      <c r="BM31" s="80" t="s">
        <v>238</v>
      </c>
      <c r="BN31" s="171" t="s">
        <v>236</v>
      </c>
      <c r="BO31" s="136"/>
      <c r="BP31" s="137"/>
      <c r="BQ31" s="138">
        <f t="shared" si="125"/>
        <v>0</v>
      </c>
      <c r="BR31" s="139">
        <f t="shared" si="126"/>
        <v>0</v>
      </c>
      <c r="BS31" s="139">
        <f t="shared" si="127"/>
        <v>0</v>
      </c>
      <c r="BT31" s="140" t="str">
        <f t="shared" si="128"/>
        <v>F</v>
      </c>
      <c r="BU31" s="139" t="str">
        <f t="shared" si="129"/>
        <v>N</v>
      </c>
      <c r="BV31" s="141"/>
      <c r="BW31" s="142"/>
      <c r="BX31" s="138">
        <f t="shared" si="130"/>
        <v>0</v>
      </c>
      <c r="BY31" s="139">
        <f t="shared" si="131"/>
        <v>0</v>
      </c>
      <c r="BZ31" s="139">
        <f t="shared" si="132"/>
        <v>0</v>
      </c>
      <c r="CA31" s="140" t="str">
        <f t="shared" si="133"/>
        <v>F</v>
      </c>
      <c r="CB31" s="139" t="str">
        <f t="shared" si="134"/>
        <v>N</v>
      </c>
      <c r="CC31" s="141"/>
      <c r="CD31" s="142"/>
      <c r="CE31" s="138">
        <f t="shared" si="135"/>
        <v>0</v>
      </c>
      <c r="CF31" s="139">
        <f t="shared" si="136"/>
        <v>0</v>
      </c>
      <c r="CG31" s="139">
        <f t="shared" si="137"/>
        <v>0</v>
      </c>
      <c r="CH31" s="140" t="str">
        <f t="shared" si="138"/>
        <v>F</v>
      </c>
      <c r="CI31" s="139" t="str">
        <f t="shared" si="139"/>
        <v>N</v>
      </c>
      <c r="CJ31" s="141"/>
      <c r="CK31" s="142"/>
      <c r="CL31" s="138">
        <f t="shared" si="140"/>
        <v>0</v>
      </c>
      <c r="CM31" s="139">
        <f t="shared" si="141"/>
        <v>0</v>
      </c>
      <c r="CN31" s="139">
        <f t="shared" si="142"/>
        <v>0</v>
      </c>
      <c r="CO31" s="140" t="str">
        <f t="shared" si="143"/>
        <v>F</v>
      </c>
      <c r="CP31" s="139" t="str">
        <f t="shared" si="144"/>
        <v>N</v>
      </c>
      <c r="CQ31" s="141"/>
      <c r="CR31" s="142"/>
      <c r="CS31" s="138">
        <f t="shared" si="145"/>
        <v>0</v>
      </c>
      <c r="CT31" s="139">
        <f t="shared" si="146"/>
        <v>0</v>
      </c>
      <c r="CU31" s="139">
        <f t="shared" si="147"/>
        <v>0</v>
      </c>
      <c r="CV31" s="140" t="str">
        <f t="shared" si="148"/>
        <v>F</v>
      </c>
      <c r="CW31" s="139" t="str">
        <f t="shared" si="149"/>
        <v>N</v>
      </c>
      <c r="CX31" s="141"/>
      <c r="CY31" s="142"/>
      <c r="CZ31" s="138">
        <f t="shared" si="150"/>
        <v>0</v>
      </c>
      <c r="DA31" s="139">
        <f t="shared" si="151"/>
        <v>0</v>
      </c>
      <c r="DB31" s="139">
        <f t="shared" si="152"/>
        <v>0</v>
      </c>
      <c r="DC31" s="140" t="str">
        <f t="shared" si="153"/>
        <v>F</v>
      </c>
      <c r="DD31" s="139" t="str">
        <f t="shared" si="154"/>
        <v>N</v>
      </c>
      <c r="DE31" s="138">
        <f t="shared" si="155"/>
        <v>0</v>
      </c>
      <c r="DF31" s="139">
        <f t="shared" si="156"/>
        <v>0</v>
      </c>
      <c r="DG31" s="139">
        <f t="shared" si="157"/>
        <v>0</v>
      </c>
      <c r="DH31" s="139" t="str">
        <f t="shared" si="158"/>
        <v>N</v>
      </c>
      <c r="DI31" s="138">
        <f t="shared" si="159"/>
        <v>0</v>
      </c>
      <c r="DJ31" s="139">
        <f t="shared" si="160"/>
        <v>0</v>
      </c>
      <c r="DK31" s="139">
        <f t="shared" si="161"/>
        <v>0</v>
      </c>
      <c r="DL31" s="139" t="str">
        <f t="shared" si="162"/>
        <v>N</v>
      </c>
      <c r="DM31" s="138">
        <f t="shared" si="163"/>
        <v>0</v>
      </c>
      <c r="DN31" s="139">
        <f t="shared" si="164"/>
        <v>0</v>
      </c>
      <c r="DO31" s="139">
        <f t="shared" si="165"/>
        <v>0</v>
      </c>
      <c r="DP31" s="139" t="str">
        <f t="shared" si="166"/>
        <v>N</v>
      </c>
      <c r="DQ31" s="138">
        <f t="shared" si="167"/>
        <v>0</v>
      </c>
      <c r="DR31" s="139">
        <f t="shared" si="168"/>
        <v>0</v>
      </c>
      <c r="DS31" s="139">
        <f t="shared" si="169"/>
        <v>0</v>
      </c>
      <c r="DT31" s="139">
        <f t="shared" si="170"/>
        <v>0</v>
      </c>
      <c r="DU31" s="139" t="str">
        <f t="shared" si="171"/>
        <v>N</v>
      </c>
      <c r="DV31" s="143" t="str">
        <f t="shared" si="172"/>
        <v>semestre non validé</v>
      </c>
      <c r="DW31" s="14"/>
      <c r="DX31" s="14"/>
      <c r="DY31" s="14"/>
      <c r="DZ31" s="49"/>
      <c r="EA31" s="118">
        <v>10</v>
      </c>
      <c r="EB31" s="92" t="s">
        <v>139</v>
      </c>
      <c r="EC31" s="92" t="s">
        <v>20</v>
      </c>
      <c r="ED31" s="92" t="s">
        <v>175</v>
      </c>
      <c r="EE31" s="111">
        <f t="shared" si="173"/>
        <v>10.705454545454545</v>
      </c>
      <c r="EF31" s="112">
        <f t="shared" si="174"/>
        <v>30</v>
      </c>
      <c r="EG31" s="111">
        <f t="shared" si="175"/>
        <v>0</v>
      </c>
      <c r="EH31" s="112">
        <f t="shared" si="176"/>
        <v>0</v>
      </c>
      <c r="EI31" s="111">
        <f t="shared" si="177"/>
        <v>4.9066666666666663</v>
      </c>
      <c r="EJ31" s="112">
        <f t="shared" si="178"/>
        <v>30</v>
      </c>
      <c r="EK31" s="148" t="str">
        <f t="shared" si="179"/>
        <v>Rattrapage</v>
      </c>
      <c r="EL31" s="113" t="str">
        <f t="shared" si="88"/>
        <v>Ajourné(e)</v>
      </c>
      <c r="EM31" s="114">
        <f t="shared" si="89"/>
        <v>0</v>
      </c>
      <c r="EN31" s="113" t="str">
        <f t="shared" si="90"/>
        <v>N</v>
      </c>
      <c r="EO31" s="50"/>
    </row>
    <row r="32" spans="1:145" s="15" customFormat="1" ht="32.1" customHeight="1" thickBot="1">
      <c r="A32" s="93">
        <v>11</v>
      </c>
      <c r="B32" s="171" t="s">
        <v>240</v>
      </c>
      <c r="C32" s="80" t="s">
        <v>241</v>
      </c>
      <c r="D32" s="172" t="s">
        <v>239</v>
      </c>
      <c r="E32" s="175" t="s">
        <v>306</v>
      </c>
      <c r="F32" s="175" t="s">
        <v>307</v>
      </c>
      <c r="G32" s="11" t="s">
        <v>331</v>
      </c>
      <c r="H32" s="12">
        <v>10.58</v>
      </c>
      <c r="I32" s="13"/>
      <c r="J32" s="81">
        <f t="shared" si="0"/>
        <v>10.58</v>
      </c>
      <c r="K32" s="82">
        <f t="shared" si="1"/>
        <v>8</v>
      </c>
      <c r="L32" s="83">
        <f t="shared" si="2"/>
        <v>0</v>
      </c>
      <c r="M32" s="84" t="str">
        <f t="shared" si="3"/>
        <v>E</v>
      </c>
      <c r="N32" s="83" t="str">
        <f t="shared" si="4"/>
        <v>N</v>
      </c>
      <c r="O32" s="85">
        <v>9</v>
      </c>
      <c r="P32" s="82"/>
      <c r="Q32" s="81">
        <f t="shared" si="5"/>
        <v>9</v>
      </c>
      <c r="R32" s="82">
        <f t="shared" si="6"/>
        <v>0</v>
      </c>
      <c r="S32" s="83">
        <f t="shared" si="7"/>
        <v>0</v>
      </c>
      <c r="T32" s="84" t="str">
        <f t="shared" si="8"/>
        <v>F</v>
      </c>
      <c r="U32" s="83" t="str">
        <f t="shared" si="91"/>
        <v>N</v>
      </c>
      <c r="V32" s="85">
        <v>17.5</v>
      </c>
      <c r="W32" s="82"/>
      <c r="X32" s="81">
        <f t="shared" si="92"/>
        <v>17.5</v>
      </c>
      <c r="Y32" s="82">
        <f t="shared" si="93"/>
        <v>6</v>
      </c>
      <c r="Z32" s="83">
        <f t="shared" si="94"/>
        <v>0</v>
      </c>
      <c r="AA32" s="84" t="str">
        <f t="shared" si="95"/>
        <v>B</v>
      </c>
      <c r="AB32" s="83" t="str">
        <f t="shared" si="96"/>
        <v>N</v>
      </c>
      <c r="AC32" s="85">
        <v>12.5</v>
      </c>
      <c r="AD32" s="82"/>
      <c r="AE32" s="81">
        <f t="shared" si="97"/>
        <v>12.5</v>
      </c>
      <c r="AF32" s="82">
        <f t="shared" si="98"/>
        <v>4</v>
      </c>
      <c r="AG32" s="83">
        <f t="shared" si="99"/>
        <v>0</v>
      </c>
      <c r="AH32" s="84" t="str">
        <f t="shared" si="100"/>
        <v>D</v>
      </c>
      <c r="AI32" s="83" t="str">
        <f t="shared" si="101"/>
        <v>N</v>
      </c>
      <c r="AJ32" s="85">
        <v>4.33</v>
      </c>
      <c r="AK32" s="86"/>
      <c r="AL32" s="81">
        <f t="shared" si="102"/>
        <v>4.33</v>
      </c>
      <c r="AM32" s="82">
        <f t="shared" si="103"/>
        <v>0</v>
      </c>
      <c r="AN32" s="83">
        <f t="shared" si="104"/>
        <v>0</v>
      </c>
      <c r="AO32" s="84" t="str">
        <f t="shared" si="105"/>
        <v>F</v>
      </c>
      <c r="AP32" s="83" t="str">
        <f t="shared" si="106"/>
        <v>N</v>
      </c>
      <c r="AQ32" s="85">
        <f t="shared" si="107"/>
        <v>9.7900000000000009</v>
      </c>
      <c r="AR32" s="82">
        <f t="shared" si="108"/>
        <v>8</v>
      </c>
      <c r="AS32" s="82">
        <f t="shared" si="109"/>
        <v>0</v>
      </c>
      <c r="AT32" s="82" t="str">
        <f t="shared" si="110"/>
        <v>N</v>
      </c>
      <c r="AU32" s="87">
        <f t="shared" si="111"/>
        <v>15</v>
      </c>
      <c r="AV32" s="82">
        <f t="shared" si="112"/>
        <v>10</v>
      </c>
      <c r="AW32" s="82">
        <f t="shared" si="113"/>
        <v>0</v>
      </c>
      <c r="AX32" s="82" t="str">
        <f t="shared" si="114"/>
        <v>N</v>
      </c>
      <c r="AY32" s="85">
        <f t="shared" si="115"/>
        <v>4.33</v>
      </c>
      <c r="AZ32" s="82">
        <f t="shared" si="116"/>
        <v>0</v>
      </c>
      <c r="BA32" s="82">
        <f t="shared" si="117"/>
        <v>0</v>
      </c>
      <c r="BB32" s="82" t="str">
        <f t="shared" si="118"/>
        <v>N</v>
      </c>
      <c r="BC32" s="81">
        <f t="shared" si="119"/>
        <v>11.188181818181819</v>
      </c>
      <c r="BD32" s="83">
        <f t="shared" si="120"/>
        <v>0</v>
      </c>
      <c r="BE32" s="83">
        <f t="shared" si="121"/>
        <v>18</v>
      </c>
      <c r="BF32" s="83">
        <f t="shared" si="122"/>
        <v>30</v>
      </c>
      <c r="BG32" s="82" t="str">
        <f t="shared" si="123"/>
        <v>N</v>
      </c>
      <c r="BH32" s="88" t="str">
        <f t="shared" si="124"/>
        <v>Semestre validé</v>
      </c>
      <c r="BI32" s="14"/>
      <c r="BJ32" s="14"/>
      <c r="BK32" s="93">
        <v>11</v>
      </c>
      <c r="BL32" s="171" t="s">
        <v>240</v>
      </c>
      <c r="BM32" s="80" t="s">
        <v>241</v>
      </c>
      <c r="BN32" s="171" t="s">
        <v>239</v>
      </c>
      <c r="BO32" s="136"/>
      <c r="BP32" s="137"/>
      <c r="BQ32" s="138">
        <f t="shared" si="125"/>
        <v>0</v>
      </c>
      <c r="BR32" s="139">
        <f t="shared" si="126"/>
        <v>0</v>
      </c>
      <c r="BS32" s="139">
        <f t="shared" si="127"/>
        <v>0</v>
      </c>
      <c r="BT32" s="140" t="str">
        <f t="shared" si="128"/>
        <v>F</v>
      </c>
      <c r="BU32" s="139" t="str">
        <f t="shared" si="129"/>
        <v>N</v>
      </c>
      <c r="BV32" s="141"/>
      <c r="BW32" s="142"/>
      <c r="BX32" s="138">
        <f t="shared" si="130"/>
        <v>0</v>
      </c>
      <c r="BY32" s="139">
        <f t="shared" si="131"/>
        <v>0</v>
      </c>
      <c r="BZ32" s="139">
        <f t="shared" si="132"/>
        <v>0</v>
      </c>
      <c r="CA32" s="140" t="str">
        <f t="shared" si="133"/>
        <v>F</v>
      </c>
      <c r="CB32" s="139" t="str">
        <f t="shared" si="134"/>
        <v>N</v>
      </c>
      <c r="CC32" s="141"/>
      <c r="CD32" s="142"/>
      <c r="CE32" s="138">
        <f t="shared" si="135"/>
        <v>0</v>
      </c>
      <c r="CF32" s="139">
        <f t="shared" si="136"/>
        <v>0</v>
      </c>
      <c r="CG32" s="139">
        <f t="shared" si="137"/>
        <v>0</v>
      </c>
      <c r="CH32" s="140" t="str">
        <f t="shared" si="138"/>
        <v>F</v>
      </c>
      <c r="CI32" s="139" t="str">
        <f t="shared" si="139"/>
        <v>N</v>
      </c>
      <c r="CJ32" s="141"/>
      <c r="CK32" s="142"/>
      <c r="CL32" s="138">
        <f t="shared" si="140"/>
        <v>0</v>
      </c>
      <c r="CM32" s="139">
        <f t="shared" si="141"/>
        <v>0</v>
      </c>
      <c r="CN32" s="139">
        <f t="shared" si="142"/>
        <v>0</v>
      </c>
      <c r="CO32" s="140" t="str">
        <f t="shared" si="143"/>
        <v>F</v>
      </c>
      <c r="CP32" s="139" t="str">
        <f t="shared" si="144"/>
        <v>N</v>
      </c>
      <c r="CQ32" s="141"/>
      <c r="CR32" s="142"/>
      <c r="CS32" s="138">
        <f t="shared" si="145"/>
        <v>0</v>
      </c>
      <c r="CT32" s="139">
        <f t="shared" si="146"/>
        <v>0</v>
      </c>
      <c r="CU32" s="139">
        <f t="shared" si="147"/>
        <v>0</v>
      </c>
      <c r="CV32" s="140" t="str">
        <f t="shared" si="148"/>
        <v>F</v>
      </c>
      <c r="CW32" s="139" t="str">
        <f t="shared" si="149"/>
        <v>N</v>
      </c>
      <c r="CX32" s="141"/>
      <c r="CY32" s="142"/>
      <c r="CZ32" s="138">
        <f t="shared" si="150"/>
        <v>0</v>
      </c>
      <c r="DA32" s="139">
        <f t="shared" si="151"/>
        <v>0</v>
      </c>
      <c r="DB32" s="139">
        <f t="shared" si="152"/>
        <v>0</v>
      </c>
      <c r="DC32" s="140" t="str">
        <f t="shared" si="153"/>
        <v>F</v>
      </c>
      <c r="DD32" s="139" t="str">
        <f t="shared" si="154"/>
        <v>N</v>
      </c>
      <c r="DE32" s="138">
        <f t="shared" si="155"/>
        <v>0</v>
      </c>
      <c r="DF32" s="139">
        <f t="shared" si="156"/>
        <v>0</v>
      </c>
      <c r="DG32" s="139">
        <f t="shared" si="157"/>
        <v>0</v>
      </c>
      <c r="DH32" s="139" t="str">
        <f t="shared" si="158"/>
        <v>N</v>
      </c>
      <c r="DI32" s="138">
        <f t="shared" si="159"/>
        <v>0</v>
      </c>
      <c r="DJ32" s="139">
        <f t="shared" si="160"/>
        <v>0</v>
      </c>
      <c r="DK32" s="139">
        <f t="shared" si="161"/>
        <v>0</v>
      </c>
      <c r="DL32" s="139" t="str">
        <f t="shared" si="162"/>
        <v>N</v>
      </c>
      <c r="DM32" s="138">
        <f t="shared" si="163"/>
        <v>0</v>
      </c>
      <c r="DN32" s="139">
        <f t="shared" si="164"/>
        <v>0</v>
      </c>
      <c r="DO32" s="139">
        <f t="shared" si="165"/>
        <v>0</v>
      </c>
      <c r="DP32" s="139" t="str">
        <f t="shared" si="166"/>
        <v>N</v>
      </c>
      <c r="DQ32" s="138">
        <f t="shared" si="167"/>
        <v>0</v>
      </c>
      <c r="DR32" s="139">
        <f t="shared" si="168"/>
        <v>0</v>
      </c>
      <c r="DS32" s="139">
        <f t="shared" si="169"/>
        <v>0</v>
      </c>
      <c r="DT32" s="139">
        <f t="shared" si="170"/>
        <v>0</v>
      </c>
      <c r="DU32" s="139" t="str">
        <f t="shared" si="171"/>
        <v>N</v>
      </c>
      <c r="DV32" s="143" t="str">
        <f t="shared" si="172"/>
        <v>semestre non validé</v>
      </c>
      <c r="DW32" s="14"/>
      <c r="DX32" s="14"/>
      <c r="DY32" s="14"/>
      <c r="DZ32" s="49"/>
      <c r="EA32" s="118">
        <v>11</v>
      </c>
      <c r="EB32" s="92" t="s">
        <v>140</v>
      </c>
      <c r="EC32" s="92" t="s">
        <v>141</v>
      </c>
      <c r="ED32" s="92" t="s">
        <v>176</v>
      </c>
      <c r="EE32" s="111">
        <f t="shared" si="173"/>
        <v>11.188181818181819</v>
      </c>
      <c r="EF32" s="112">
        <f t="shared" si="174"/>
        <v>30</v>
      </c>
      <c r="EG32" s="111">
        <f t="shared" si="175"/>
        <v>0</v>
      </c>
      <c r="EH32" s="112">
        <f t="shared" si="176"/>
        <v>0</v>
      </c>
      <c r="EI32" s="111">
        <f t="shared" si="177"/>
        <v>5.1279166666666667</v>
      </c>
      <c r="EJ32" s="112">
        <f t="shared" si="178"/>
        <v>30</v>
      </c>
      <c r="EK32" s="148" t="str">
        <f t="shared" si="179"/>
        <v>Rattrapage</v>
      </c>
      <c r="EL32" s="113" t="str">
        <f t="shared" si="88"/>
        <v>Ajourné(e)</v>
      </c>
      <c r="EM32" s="114">
        <f t="shared" si="89"/>
        <v>0</v>
      </c>
      <c r="EN32" s="113" t="str">
        <f t="shared" si="90"/>
        <v>N</v>
      </c>
      <c r="EO32" s="50"/>
    </row>
    <row r="33" spans="1:145" s="15" customFormat="1" ht="32.1" customHeight="1" thickBot="1">
      <c r="A33" s="93">
        <v>12</v>
      </c>
      <c r="B33" s="171" t="s">
        <v>243</v>
      </c>
      <c r="C33" s="80" t="s">
        <v>244</v>
      </c>
      <c r="D33" s="172" t="s">
        <v>242</v>
      </c>
      <c r="E33" s="175" t="s">
        <v>308</v>
      </c>
      <c r="F33" s="175" t="s">
        <v>309</v>
      </c>
      <c r="G33" s="11" t="s">
        <v>331</v>
      </c>
      <c r="H33" s="12">
        <v>11.42</v>
      </c>
      <c r="I33" s="13"/>
      <c r="J33" s="81">
        <f t="shared" si="0"/>
        <v>11.42</v>
      </c>
      <c r="K33" s="82">
        <f t="shared" si="1"/>
        <v>8</v>
      </c>
      <c r="L33" s="83">
        <f t="shared" si="2"/>
        <v>0</v>
      </c>
      <c r="M33" s="84" t="str">
        <f t="shared" si="3"/>
        <v>E</v>
      </c>
      <c r="N33" s="83" t="str">
        <f t="shared" si="4"/>
        <v>N</v>
      </c>
      <c r="O33" s="85">
        <v>13.25</v>
      </c>
      <c r="P33" s="82"/>
      <c r="Q33" s="81">
        <f t="shared" si="5"/>
        <v>13.25</v>
      </c>
      <c r="R33" s="82">
        <f t="shared" si="6"/>
        <v>8</v>
      </c>
      <c r="S33" s="83">
        <f t="shared" si="7"/>
        <v>0</v>
      </c>
      <c r="T33" s="84" t="str">
        <f t="shared" si="8"/>
        <v>D</v>
      </c>
      <c r="U33" s="83" t="str">
        <f t="shared" si="91"/>
        <v>N</v>
      </c>
      <c r="V33" s="85">
        <v>12.5</v>
      </c>
      <c r="W33" s="82"/>
      <c r="X33" s="81">
        <f t="shared" si="92"/>
        <v>12.5</v>
      </c>
      <c r="Y33" s="82">
        <f t="shared" si="93"/>
        <v>6</v>
      </c>
      <c r="Z33" s="83">
        <f t="shared" si="94"/>
        <v>0</v>
      </c>
      <c r="AA33" s="84" t="str">
        <f t="shared" si="95"/>
        <v>D</v>
      </c>
      <c r="AB33" s="83" t="str">
        <f t="shared" si="96"/>
        <v>N</v>
      </c>
      <c r="AC33" s="85">
        <v>5.5</v>
      </c>
      <c r="AD33" s="82"/>
      <c r="AE33" s="81">
        <f t="shared" si="97"/>
        <v>5.5</v>
      </c>
      <c r="AF33" s="82">
        <f t="shared" si="98"/>
        <v>0</v>
      </c>
      <c r="AG33" s="83">
        <f t="shared" si="99"/>
        <v>0</v>
      </c>
      <c r="AH33" s="84" t="str">
        <f t="shared" si="100"/>
        <v>F</v>
      </c>
      <c r="AI33" s="83" t="str">
        <f t="shared" si="101"/>
        <v>N</v>
      </c>
      <c r="AJ33" s="85">
        <v>11</v>
      </c>
      <c r="AK33" s="86"/>
      <c r="AL33" s="81">
        <f t="shared" si="102"/>
        <v>11</v>
      </c>
      <c r="AM33" s="82">
        <f t="shared" si="103"/>
        <v>4</v>
      </c>
      <c r="AN33" s="83">
        <f t="shared" si="104"/>
        <v>0</v>
      </c>
      <c r="AO33" s="84" t="str">
        <f t="shared" si="105"/>
        <v>E</v>
      </c>
      <c r="AP33" s="83" t="str">
        <f t="shared" si="106"/>
        <v>N</v>
      </c>
      <c r="AQ33" s="85">
        <f t="shared" si="107"/>
        <v>12.334999999999999</v>
      </c>
      <c r="AR33" s="82">
        <f t="shared" si="108"/>
        <v>16</v>
      </c>
      <c r="AS33" s="82">
        <f t="shared" si="109"/>
        <v>0</v>
      </c>
      <c r="AT33" s="82" t="str">
        <f t="shared" si="110"/>
        <v>N</v>
      </c>
      <c r="AU33" s="87">
        <f t="shared" si="111"/>
        <v>9</v>
      </c>
      <c r="AV33" s="82">
        <f t="shared" si="112"/>
        <v>6</v>
      </c>
      <c r="AW33" s="82">
        <f t="shared" si="113"/>
        <v>0</v>
      </c>
      <c r="AX33" s="82" t="str">
        <f t="shared" si="114"/>
        <v>N</v>
      </c>
      <c r="AY33" s="85">
        <f t="shared" si="115"/>
        <v>11</v>
      </c>
      <c r="AZ33" s="82">
        <f t="shared" si="116"/>
        <v>4</v>
      </c>
      <c r="BA33" s="82">
        <f t="shared" si="117"/>
        <v>0</v>
      </c>
      <c r="BB33" s="82" t="str">
        <f t="shared" si="118"/>
        <v>N</v>
      </c>
      <c r="BC33" s="81">
        <f t="shared" si="119"/>
        <v>11.00090909090909</v>
      </c>
      <c r="BD33" s="83">
        <f t="shared" si="120"/>
        <v>0</v>
      </c>
      <c r="BE33" s="83">
        <f t="shared" si="121"/>
        <v>26</v>
      </c>
      <c r="BF33" s="83">
        <f t="shared" si="122"/>
        <v>30</v>
      </c>
      <c r="BG33" s="82" t="str">
        <f t="shared" si="123"/>
        <v>N</v>
      </c>
      <c r="BH33" s="88" t="str">
        <f t="shared" si="124"/>
        <v>Semestre validé</v>
      </c>
      <c r="BI33" s="14"/>
      <c r="BJ33" s="14"/>
      <c r="BK33" s="93">
        <v>12</v>
      </c>
      <c r="BL33" s="171" t="s">
        <v>243</v>
      </c>
      <c r="BM33" s="80" t="s">
        <v>244</v>
      </c>
      <c r="BN33" s="171" t="s">
        <v>242</v>
      </c>
      <c r="BO33" s="136"/>
      <c r="BP33" s="137"/>
      <c r="BQ33" s="138">
        <f t="shared" si="125"/>
        <v>0</v>
      </c>
      <c r="BR33" s="139">
        <f t="shared" si="126"/>
        <v>0</v>
      </c>
      <c r="BS33" s="139">
        <f t="shared" si="127"/>
        <v>0</v>
      </c>
      <c r="BT33" s="140" t="str">
        <f t="shared" si="128"/>
        <v>F</v>
      </c>
      <c r="BU33" s="139" t="str">
        <f t="shared" si="129"/>
        <v>N</v>
      </c>
      <c r="BV33" s="141"/>
      <c r="BW33" s="142"/>
      <c r="BX33" s="138">
        <f t="shared" si="130"/>
        <v>0</v>
      </c>
      <c r="BY33" s="139">
        <f t="shared" si="131"/>
        <v>0</v>
      </c>
      <c r="BZ33" s="139">
        <f t="shared" si="132"/>
        <v>0</v>
      </c>
      <c r="CA33" s="140" t="str">
        <f t="shared" si="133"/>
        <v>F</v>
      </c>
      <c r="CB33" s="139" t="str">
        <f t="shared" si="134"/>
        <v>N</v>
      </c>
      <c r="CC33" s="141"/>
      <c r="CD33" s="142"/>
      <c r="CE33" s="138">
        <f t="shared" si="135"/>
        <v>0</v>
      </c>
      <c r="CF33" s="139">
        <f t="shared" si="136"/>
        <v>0</v>
      </c>
      <c r="CG33" s="139">
        <f t="shared" si="137"/>
        <v>0</v>
      </c>
      <c r="CH33" s="140" t="str">
        <f t="shared" si="138"/>
        <v>F</v>
      </c>
      <c r="CI33" s="139" t="str">
        <f t="shared" si="139"/>
        <v>N</v>
      </c>
      <c r="CJ33" s="141"/>
      <c r="CK33" s="142"/>
      <c r="CL33" s="138">
        <f t="shared" si="140"/>
        <v>0</v>
      </c>
      <c r="CM33" s="139">
        <f t="shared" si="141"/>
        <v>0</v>
      </c>
      <c r="CN33" s="139">
        <f t="shared" si="142"/>
        <v>0</v>
      </c>
      <c r="CO33" s="140" t="str">
        <f t="shared" si="143"/>
        <v>F</v>
      </c>
      <c r="CP33" s="139" t="str">
        <f t="shared" si="144"/>
        <v>N</v>
      </c>
      <c r="CQ33" s="141"/>
      <c r="CR33" s="142"/>
      <c r="CS33" s="138">
        <f t="shared" si="145"/>
        <v>0</v>
      </c>
      <c r="CT33" s="139">
        <f t="shared" si="146"/>
        <v>0</v>
      </c>
      <c r="CU33" s="139">
        <f t="shared" si="147"/>
        <v>0</v>
      </c>
      <c r="CV33" s="140" t="str">
        <f t="shared" si="148"/>
        <v>F</v>
      </c>
      <c r="CW33" s="139" t="str">
        <f t="shared" si="149"/>
        <v>N</v>
      </c>
      <c r="CX33" s="141"/>
      <c r="CY33" s="142"/>
      <c r="CZ33" s="138">
        <f t="shared" si="150"/>
        <v>0</v>
      </c>
      <c r="DA33" s="139">
        <f t="shared" si="151"/>
        <v>0</v>
      </c>
      <c r="DB33" s="139">
        <f t="shared" si="152"/>
        <v>0</v>
      </c>
      <c r="DC33" s="140" t="str">
        <f t="shared" si="153"/>
        <v>F</v>
      </c>
      <c r="DD33" s="139" t="str">
        <f t="shared" si="154"/>
        <v>N</v>
      </c>
      <c r="DE33" s="138">
        <f t="shared" si="155"/>
        <v>0</v>
      </c>
      <c r="DF33" s="139">
        <f t="shared" si="156"/>
        <v>0</v>
      </c>
      <c r="DG33" s="139">
        <f t="shared" si="157"/>
        <v>0</v>
      </c>
      <c r="DH33" s="139" t="str">
        <f t="shared" si="158"/>
        <v>N</v>
      </c>
      <c r="DI33" s="138">
        <f t="shared" si="159"/>
        <v>0</v>
      </c>
      <c r="DJ33" s="139">
        <f t="shared" si="160"/>
        <v>0</v>
      </c>
      <c r="DK33" s="139">
        <f t="shared" si="161"/>
        <v>0</v>
      </c>
      <c r="DL33" s="139" t="str">
        <f t="shared" si="162"/>
        <v>N</v>
      </c>
      <c r="DM33" s="138">
        <f t="shared" si="163"/>
        <v>0</v>
      </c>
      <c r="DN33" s="139">
        <f t="shared" si="164"/>
        <v>0</v>
      </c>
      <c r="DO33" s="139">
        <f t="shared" si="165"/>
        <v>0</v>
      </c>
      <c r="DP33" s="139" t="str">
        <f t="shared" si="166"/>
        <v>N</v>
      </c>
      <c r="DQ33" s="138">
        <f t="shared" si="167"/>
        <v>0</v>
      </c>
      <c r="DR33" s="139">
        <f t="shared" si="168"/>
        <v>0</v>
      </c>
      <c r="DS33" s="139">
        <f t="shared" si="169"/>
        <v>0</v>
      </c>
      <c r="DT33" s="139">
        <f t="shared" si="170"/>
        <v>0</v>
      </c>
      <c r="DU33" s="139" t="str">
        <f t="shared" si="171"/>
        <v>N</v>
      </c>
      <c r="DV33" s="143" t="str">
        <f t="shared" si="172"/>
        <v>semestre non validé</v>
      </c>
      <c r="DW33" s="14"/>
      <c r="DX33" s="14"/>
      <c r="DY33" s="14"/>
      <c r="DZ33" s="49"/>
      <c r="EA33" s="118">
        <v>12</v>
      </c>
      <c r="EB33" s="92" t="s">
        <v>142</v>
      </c>
      <c r="EC33" s="92" t="s">
        <v>143</v>
      </c>
      <c r="ED33" s="92" t="s">
        <v>177</v>
      </c>
      <c r="EE33" s="111">
        <f t="shared" si="173"/>
        <v>11.00090909090909</v>
      </c>
      <c r="EF33" s="112">
        <f t="shared" si="174"/>
        <v>30</v>
      </c>
      <c r="EG33" s="111">
        <f t="shared" si="175"/>
        <v>0</v>
      </c>
      <c r="EH33" s="112">
        <f t="shared" si="176"/>
        <v>0</v>
      </c>
      <c r="EI33" s="111">
        <f t="shared" si="177"/>
        <v>5.0420833333333333</v>
      </c>
      <c r="EJ33" s="112">
        <f t="shared" si="178"/>
        <v>30</v>
      </c>
      <c r="EK33" s="148" t="str">
        <f t="shared" si="179"/>
        <v>Rattrapage</v>
      </c>
      <c r="EL33" s="113" t="str">
        <f t="shared" si="88"/>
        <v>Ajourné(e)</v>
      </c>
      <c r="EM33" s="114">
        <f t="shared" si="89"/>
        <v>0</v>
      </c>
      <c r="EN33" s="113" t="str">
        <f t="shared" si="90"/>
        <v>N</v>
      </c>
      <c r="EO33" s="50"/>
    </row>
    <row r="34" spans="1:145" s="15" customFormat="1" ht="32.1" customHeight="1" thickBot="1">
      <c r="A34" s="93">
        <v>13</v>
      </c>
      <c r="B34" s="171" t="s">
        <v>246</v>
      </c>
      <c r="C34" s="80" t="s">
        <v>241</v>
      </c>
      <c r="D34" s="172" t="s">
        <v>245</v>
      </c>
      <c r="E34" s="175" t="s">
        <v>310</v>
      </c>
      <c r="F34" s="175" t="s">
        <v>311</v>
      </c>
      <c r="G34" s="11" t="s">
        <v>332</v>
      </c>
      <c r="H34" s="12">
        <v>5.08</v>
      </c>
      <c r="I34" s="13"/>
      <c r="J34" s="81">
        <f t="shared" si="0"/>
        <v>5.08</v>
      </c>
      <c r="K34" s="82">
        <f t="shared" si="1"/>
        <v>0</v>
      </c>
      <c r="L34" s="83">
        <f t="shared" si="2"/>
        <v>0</v>
      </c>
      <c r="M34" s="84" t="str">
        <f t="shared" si="3"/>
        <v>F</v>
      </c>
      <c r="N34" s="83" t="str">
        <f t="shared" si="4"/>
        <v>N</v>
      </c>
      <c r="O34" s="85">
        <v>6</v>
      </c>
      <c r="P34" s="82"/>
      <c r="Q34" s="81">
        <f t="shared" si="5"/>
        <v>6</v>
      </c>
      <c r="R34" s="82">
        <f t="shared" si="6"/>
        <v>0</v>
      </c>
      <c r="S34" s="83">
        <f t="shared" si="7"/>
        <v>0</v>
      </c>
      <c r="T34" s="84" t="str">
        <f t="shared" si="8"/>
        <v>F</v>
      </c>
      <c r="U34" s="83" t="str">
        <f t="shared" si="91"/>
        <v>N</v>
      </c>
      <c r="V34" s="85">
        <v>10.5</v>
      </c>
      <c r="W34" s="82"/>
      <c r="X34" s="81">
        <f t="shared" si="92"/>
        <v>10.5</v>
      </c>
      <c r="Y34" s="82">
        <f t="shared" si="93"/>
        <v>6</v>
      </c>
      <c r="Z34" s="83">
        <f t="shared" si="94"/>
        <v>0</v>
      </c>
      <c r="AA34" s="84" t="str">
        <f t="shared" si="95"/>
        <v>E</v>
      </c>
      <c r="AB34" s="83" t="str">
        <f t="shared" si="96"/>
        <v>N</v>
      </c>
      <c r="AC34" s="85">
        <v>7</v>
      </c>
      <c r="AD34" s="82"/>
      <c r="AE34" s="81">
        <f t="shared" si="97"/>
        <v>7</v>
      </c>
      <c r="AF34" s="82">
        <f t="shared" si="98"/>
        <v>0</v>
      </c>
      <c r="AG34" s="83">
        <f t="shared" si="99"/>
        <v>0</v>
      </c>
      <c r="AH34" s="84" t="str">
        <f t="shared" si="100"/>
        <v>F</v>
      </c>
      <c r="AI34" s="83" t="str">
        <f t="shared" si="101"/>
        <v>N</v>
      </c>
      <c r="AJ34" s="85">
        <v>9.5</v>
      </c>
      <c r="AK34" s="86"/>
      <c r="AL34" s="81">
        <f t="shared" si="102"/>
        <v>9.5</v>
      </c>
      <c r="AM34" s="82">
        <f t="shared" si="103"/>
        <v>0</v>
      </c>
      <c r="AN34" s="83">
        <f t="shared" si="104"/>
        <v>0</v>
      </c>
      <c r="AO34" s="84" t="str">
        <f t="shared" si="105"/>
        <v>F</v>
      </c>
      <c r="AP34" s="83" t="str">
        <f t="shared" si="106"/>
        <v>N</v>
      </c>
      <c r="AQ34" s="85">
        <f t="shared" si="107"/>
        <v>5.54</v>
      </c>
      <c r="AR34" s="82">
        <f t="shared" si="108"/>
        <v>0</v>
      </c>
      <c r="AS34" s="82">
        <f t="shared" si="109"/>
        <v>0</v>
      </c>
      <c r="AT34" s="82" t="str">
        <f t="shared" si="110"/>
        <v>N</v>
      </c>
      <c r="AU34" s="87">
        <f t="shared" si="111"/>
        <v>8.75</v>
      </c>
      <c r="AV34" s="82">
        <f t="shared" si="112"/>
        <v>6</v>
      </c>
      <c r="AW34" s="82">
        <f t="shared" si="113"/>
        <v>0</v>
      </c>
      <c r="AX34" s="82" t="str">
        <f t="shared" si="114"/>
        <v>N</v>
      </c>
      <c r="AY34" s="85">
        <f t="shared" si="115"/>
        <v>9.5</v>
      </c>
      <c r="AZ34" s="82">
        <f t="shared" si="116"/>
        <v>0</v>
      </c>
      <c r="BA34" s="82">
        <f t="shared" si="117"/>
        <v>0</v>
      </c>
      <c r="BB34" s="82" t="str">
        <f t="shared" si="118"/>
        <v>N</v>
      </c>
      <c r="BC34" s="81">
        <f t="shared" si="119"/>
        <v>7.0672727272727283</v>
      </c>
      <c r="BD34" s="83">
        <f t="shared" si="120"/>
        <v>0</v>
      </c>
      <c r="BE34" s="83">
        <f t="shared" si="121"/>
        <v>6</v>
      </c>
      <c r="BF34" s="83">
        <f t="shared" si="122"/>
        <v>6</v>
      </c>
      <c r="BG34" s="82" t="str">
        <f t="shared" si="123"/>
        <v>N</v>
      </c>
      <c r="BH34" s="88" t="str">
        <f t="shared" si="124"/>
        <v>Semestre non validé</v>
      </c>
      <c r="BI34" s="14"/>
      <c r="BJ34" s="14"/>
      <c r="BK34" s="93">
        <v>13</v>
      </c>
      <c r="BL34" s="171" t="s">
        <v>246</v>
      </c>
      <c r="BM34" s="80" t="s">
        <v>241</v>
      </c>
      <c r="BN34" s="171" t="s">
        <v>245</v>
      </c>
      <c r="BO34" s="136"/>
      <c r="BP34" s="137"/>
      <c r="BQ34" s="138">
        <f t="shared" si="125"/>
        <v>0</v>
      </c>
      <c r="BR34" s="139">
        <f t="shared" si="126"/>
        <v>0</v>
      </c>
      <c r="BS34" s="139">
        <f t="shared" si="127"/>
        <v>0</v>
      </c>
      <c r="BT34" s="140" t="str">
        <f t="shared" si="128"/>
        <v>F</v>
      </c>
      <c r="BU34" s="139" t="str">
        <f t="shared" si="129"/>
        <v>N</v>
      </c>
      <c r="BV34" s="141"/>
      <c r="BW34" s="142"/>
      <c r="BX34" s="138">
        <f t="shared" si="130"/>
        <v>0</v>
      </c>
      <c r="BY34" s="139">
        <f t="shared" si="131"/>
        <v>0</v>
      </c>
      <c r="BZ34" s="139">
        <f t="shared" si="132"/>
        <v>0</v>
      </c>
      <c r="CA34" s="140" t="str">
        <f t="shared" si="133"/>
        <v>F</v>
      </c>
      <c r="CB34" s="139" t="str">
        <f t="shared" si="134"/>
        <v>N</v>
      </c>
      <c r="CC34" s="141"/>
      <c r="CD34" s="142"/>
      <c r="CE34" s="138">
        <f t="shared" si="135"/>
        <v>0</v>
      </c>
      <c r="CF34" s="139">
        <f t="shared" si="136"/>
        <v>0</v>
      </c>
      <c r="CG34" s="139">
        <f t="shared" si="137"/>
        <v>0</v>
      </c>
      <c r="CH34" s="140" t="str">
        <f t="shared" si="138"/>
        <v>F</v>
      </c>
      <c r="CI34" s="139" t="str">
        <f t="shared" si="139"/>
        <v>N</v>
      </c>
      <c r="CJ34" s="141"/>
      <c r="CK34" s="142"/>
      <c r="CL34" s="138">
        <f t="shared" si="140"/>
        <v>0</v>
      </c>
      <c r="CM34" s="139">
        <f t="shared" si="141"/>
        <v>0</v>
      </c>
      <c r="CN34" s="139">
        <f t="shared" si="142"/>
        <v>0</v>
      </c>
      <c r="CO34" s="140" t="str">
        <f t="shared" si="143"/>
        <v>F</v>
      </c>
      <c r="CP34" s="139" t="str">
        <f t="shared" si="144"/>
        <v>N</v>
      </c>
      <c r="CQ34" s="141"/>
      <c r="CR34" s="142"/>
      <c r="CS34" s="138">
        <f t="shared" si="145"/>
        <v>0</v>
      </c>
      <c r="CT34" s="139">
        <f t="shared" si="146"/>
        <v>0</v>
      </c>
      <c r="CU34" s="139">
        <f t="shared" si="147"/>
        <v>0</v>
      </c>
      <c r="CV34" s="140" t="str">
        <f t="shared" si="148"/>
        <v>F</v>
      </c>
      <c r="CW34" s="139" t="str">
        <f t="shared" si="149"/>
        <v>N</v>
      </c>
      <c r="CX34" s="141"/>
      <c r="CY34" s="142"/>
      <c r="CZ34" s="138">
        <f t="shared" si="150"/>
        <v>0</v>
      </c>
      <c r="DA34" s="139">
        <f t="shared" si="151"/>
        <v>0</v>
      </c>
      <c r="DB34" s="139">
        <f t="shared" si="152"/>
        <v>0</v>
      </c>
      <c r="DC34" s="140" t="str">
        <f t="shared" si="153"/>
        <v>F</v>
      </c>
      <c r="DD34" s="139" t="str">
        <f t="shared" si="154"/>
        <v>N</v>
      </c>
      <c r="DE34" s="138">
        <f t="shared" si="155"/>
        <v>0</v>
      </c>
      <c r="DF34" s="139">
        <f t="shared" si="156"/>
        <v>0</v>
      </c>
      <c r="DG34" s="139">
        <f t="shared" si="157"/>
        <v>0</v>
      </c>
      <c r="DH34" s="139" t="str">
        <f t="shared" si="158"/>
        <v>N</v>
      </c>
      <c r="DI34" s="138">
        <f t="shared" si="159"/>
        <v>0</v>
      </c>
      <c r="DJ34" s="139">
        <f t="shared" si="160"/>
        <v>0</v>
      </c>
      <c r="DK34" s="139">
        <f t="shared" si="161"/>
        <v>0</v>
      </c>
      <c r="DL34" s="139" t="str">
        <f t="shared" si="162"/>
        <v>N</v>
      </c>
      <c r="DM34" s="138">
        <f t="shared" si="163"/>
        <v>0</v>
      </c>
      <c r="DN34" s="139">
        <f t="shared" si="164"/>
        <v>0</v>
      </c>
      <c r="DO34" s="139">
        <f t="shared" si="165"/>
        <v>0</v>
      </c>
      <c r="DP34" s="139" t="str">
        <f t="shared" si="166"/>
        <v>N</v>
      </c>
      <c r="DQ34" s="138">
        <f t="shared" si="167"/>
        <v>0</v>
      </c>
      <c r="DR34" s="139">
        <f t="shared" si="168"/>
        <v>0</v>
      </c>
      <c r="DS34" s="139">
        <f t="shared" si="169"/>
        <v>0</v>
      </c>
      <c r="DT34" s="139">
        <f t="shared" si="170"/>
        <v>0</v>
      </c>
      <c r="DU34" s="139" t="str">
        <f t="shared" si="171"/>
        <v>N</v>
      </c>
      <c r="DV34" s="143" t="str">
        <f t="shared" si="172"/>
        <v>semestre non validé</v>
      </c>
      <c r="DW34" s="14"/>
      <c r="DX34" s="14"/>
      <c r="DY34" s="14"/>
      <c r="DZ34" s="49"/>
      <c r="EA34" s="118">
        <v>13</v>
      </c>
      <c r="EB34" s="92" t="s">
        <v>144</v>
      </c>
      <c r="EC34" s="92" t="s">
        <v>145</v>
      </c>
      <c r="ED34" s="92" t="s">
        <v>178</v>
      </c>
      <c r="EE34" s="111">
        <f t="shared" si="173"/>
        <v>7.0672727272727283</v>
      </c>
      <c r="EF34" s="112">
        <f t="shared" si="174"/>
        <v>6</v>
      </c>
      <c r="EG34" s="111">
        <f t="shared" si="175"/>
        <v>0</v>
      </c>
      <c r="EH34" s="112">
        <f t="shared" si="176"/>
        <v>0</v>
      </c>
      <c r="EI34" s="111">
        <f t="shared" si="177"/>
        <v>3.2391666666666672</v>
      </c>
      <c r="EJ34" s="112">
        <f t="shared" si="178"/>
        <v>6</v>
      </c>
      <c r="EK34" s="148" t="str">
        <f t="shared" si="179"/>
        <v>Rattrapage</v>
      </c>
      <c r="EL34" s="113" t="str">
        <f t="shared" si="88"/>
        <v>Ajourné(e)</v>
      </c>
      <c r="EM34" s="114">
        <f t="shared" si="89"/>
        <v>0</v>
      </c>
      <c r="EN34" s="113" t="str">
        <f t="shared" si="90"/>
        <v>N</v>
      </c>
      <c r="EO34" s="50"/>
    </row>
    <row r="35" spans="1:145" s="15" customFormat="1" ht="32.1" customHeight="1" thickBot="1">
      <c r="A35" s="93">
        <v>14</v>
      </c>
      <c r="B35" s="171" t="s">
        <v>248</v>
      </c>
      <c r="C35" s="80" t="s">
        <v>249</v>
      </c>
      <c r="D35" s="172" t="s">
        <v>247</v>
      </c>
      <c r="E35" s="175" t="s">
        <v>312</v>
      </c>
      <c r="F35" s="175" t="s">
        <v>305</v>
      </c>
      <c r="G35" s="11" t="s">
        <v>331</v>
      </c>
      <c r="H35" s="12">
        <v>14.08</v>
      </c>
      <c r="I35" s="13"/>
      <c r="J35" s="81">
        <f t="shared" si="0"/>
        <v>14.08</v>
      </c>
      <c r="K35" s="82">
        <f t="shared" si="1"/>
        <v>8</v>
      </c>
      <c r="L35" s="83">
        <f t="shared" si="2"/>
        <v>0</v>
      </c>
      <c r="M35" s="84" t="str">
        <f t="shared" si="3"/>
        <v>C</v>
      </c>
      <c r="N35" s="83" t="str">
        <f t="shared" si="4"/>
        <v>N</v>
      </c>
      <c r="O35" s="85">
        <v>10.5</v>
      </c>
      <c r="P35" s="82"/>
      <c r="Q35" s="81">
        <f t="shared" si="5"/>
        <v>10.5</v>
      </c>
      <c r="R35" s="82">
        <f t="shared" si="6"/>
        <v>8</v>
      </c>
      <c r="S35" s="83">
        <f t="shared" si="7"/>
        <v>0</v>
      </c>
      <c r="T35" s="84" t="str">
        <f t="shared" si="8"/>
        <v>E</v>
      </c>
      <c r="U35" s="83" t="str">
        <f t="shared" si="91"/>
        <v>N</v>
      </c>
      <c r="V35" s="85">
        <v>17.5</v>
      </c>
      <c r="W35" s="82"/>
      <c r="X35" s="81">
        <f t="shared" si="92"/>
        <v>17.5</v>
      </c>
      <c r="Y35" s="82">
        <f t="shared" si="93"/>
        <v>6</v>
      </c>
      <c r="Z35" s="83">
        <f t="shared" si="94"/>
        <v>0</v>
      </c>
      <c r="AA35" s="84" t="str">
        <f t="shared" si="95"/>
        <v>B</v>
      </c>
      <c r="AB35" s="83" t="str">
        <f t="shared" si="96"/>
        <v>N</v>
      </c>
      <c r="AC35" s="85">
        <v>7</v>
      </c>
      <c r="AD35" s="82"/>
      <c r="AE35" s="81">
        <f t="shared" si="97"/>
        <v>7</v>
      </c>
      <c r="AF35" s="82">
        <f t="shared" si="98"/>
        <v>0</v>
      </c>
      <c r="AG35" s="83">
        <f t="shared" si="99"/>
        <v>0</v>
      </c>
      <c r="AH35" s="84" t="str">
        <f t="shared" si="100"/>
        <v>F</v>
      </c>
      <c r="AI35" s="83" t="str">
        <f t="shared" si="101"/>
        <v>N</v>
      </c>
      <c r="AJ35" s="85">
        <v>14.33</v>
      </c>
      <c r="AK35" s="86"/>
      <c r="AL35" s="81">
        <f t="shared" si="102"/>
        <v>14.33</v>
      </c>
      <c r="AM35" s="82">
        <f t="shared" si="103"/>
        <v>4</v>
      </c>
      <c r="AN35" s="83">
        <f t="shared" si="104"/>
        <v>0</v>
      </c>
      <c r="AO35" s="84" t="str">
        <f t="shared" si="105"/>
        <v>C</v>
      </c>
      <c r="AP35" s="83" t="str">
        <f t="shared" si="106"/>
        <v>N</v>
      </c>
      <c r="AQ35" s="85">
        <f t="shared" si="107"/>
        <v>12.290000000000001</v>
      </c>
      <c r="AR35" s="82">
        <f t="shared" si="108"/>
        <v>16</v>
      </c>
      <c r="AS35" s="82">
        <f t="shared" si="109"/>
        <v>0</v>
      </c>
      <c r="AT35" s="82" t="str">
        <f t="shared" si="110"/>
        <v>N</v>
      </c>
      <c r="AU35" s="87">
        <f t="shared" si="111"/>
        <v>12.25</v>
      </c>
      <c r="AV35" s="82">
        <f t="shared" si="112"/>
        <v>10</v>
      </c>
      <c r="AW35" s="82">
        <f t="shared" si="113"/>
        <v>0</v>
      </c>
      <c r="AX35" s="82" t="str">
        <f t="shared" si="114"/>
        <v>N</v>
      </c>
      <c r="AY35" s="85">
        <f t="shared" si="115"/>
        <v>14.33</v>
      </c>
      <c r="AZ35" s="82">
        <f t="shared" si="116"/>
        <v>4</v>
      </c>
      <c r="BA35" s="82">
        <f t="shared" si="117"/>
        <v>0</v>
      </c>
      <c r="BB35" s="82" t="str">
        <f t="shared" si="118"/>
        <v>N</v>
      </c>
      <c r="BC35" s="81">
        <f t="shared" si="119"/>
        <v>12.460909090909093</v>
      </c>
      <c r="BD35" s="83">
        <f t="shared" si="120"/>
        <v>0</v>
      </c>
      <c r="BE35" s="83">
        <f t="shared" si="121"/>
        <v>30</v>
      </c>
      <c r="BF35" s="83">
        <f t="shared" si="122"/>
        <v>30</v>
      </c>
      <c r="BG35" s="82" t="str">
        <f t="shared" si="123"/>
        <v>N</v>
      </c>
      <c r="BH35" s="88" t="str">
        <f t="shared" si="124"/>
        <v>Semestre validé</v>
      </c>
      <c r="BI35" s="14"/>
      <c r="BJ35" s="14"/>
      <c r="BK35" s="93">
        <v>14</v>
      </c>
      <c r="BL35" s="171" t="s">
        <v>248</v>
      </c>
      <c r="BM35" s="80" t="s">
        <v>249</v>
      </c>
      <c r="BN35" s="171" t="s">
        <v>247</v>
      </c>
      <c r="BO35" s="136"/>
      <c r="BP35" s="137"/>
      <c r="BQ35" s="138">
        <f t="shared" si="125"/>
        <v>0</v>
      </c>
      <c r="BR35" s="139">
        <f t="shared" si="126"/>
        <v>0</v>
      </c>
      <c r="BS35" s="139">
        <f t="shared" si="127"/>
        <v>0</v>
      </c>
      <c r="BT35" s="140" t="str">
        <f t="shared" si="128"/>
        <v>F</v>
      </c>
      <c r="BU35" s="139" t="str">
        <f t="shared" si="129"/>
        <v>N</v>
      </c>
      <c r="BV35" s="141"/>
      <c r="BW35" s="142"/>
      <c r="BX35" s="138">
        <f t="shared" si="130"/>
        <v>0</v>
      </c>
      <c r="BY35" s="139">
        <f t="shared" si="131"/>
        <v>0</v>
      </c>
      <c r="BZ35" s="139">
        <f t="shared" si="132"/>
        <v>0</v>
      </c>
      <c r="CA35" s="140" t="str">
        <f t="shared" si="133"/>
        <v>F</v>
      </c>
      <c r="CB35" s="139" t="str">
        <f t="shared" si="134"/>
        <v>N</v>
      </c>
      <c r="CC35" s="141"/>
      <c r="CD35" s="142"/>
      <c r="CE35" s="138">
        <f t="shared" si="135"/>
        <v>0</v>
      </c>
      <c r="CF35" s="139">
        <f t="shared" si="136"/>
        <v>0</v>
      </c>
      <c r="CG35" s="139">
        <f t="shared" si="137"/>
        <v>0</v>
      </c>
      <c r="CH35" s="140" t="str">
        <f t="shared" si="138"/>
        <v>F</v>
      </c>
      <c r="CI35" s="139" t="str">
        <f t="shared" si="139"/>
        <v>N</v>
      </c>
      <c r="CJ35" s="141"/>
      <c r="CK35" s="142"/>
      <c r="CL35" s="138">
        <f t="shared" si="140"/>
        <v>0</v>
      </c>
      <c r="CM35" s="139">
        <f t="shared" si="141"/>
        <v>0</v>
      </c>
      <c r="CN35" s="139">
        <f t="shared" si="142"/>
        <v>0</v>
      </c>
      <c r="CO35" s="140" t="str">
        <f t="shared" si="143"/>
        <v>F</v>
      </c>
      <c r="CP35" s="139" t="str">
        <f t="shared" si="144"/>
        <v>N</v>
      </c>
      <c r="CQ35" s="141"/>
      <c r="CR35" s="142"/>
      <c r="CS35" s="138">
        <f t="shared" si="145"/>
        <v>0</v>
      </c>
      <c r="CT35" s="139">
        <f t="shared" si="146"/>
        <v>0</v>
      </c>
      <c r="CU35" s="139">
        <f t="shared" si="147"/>
        <v>0</v>
      </c>
      <c r="CV35" s="140" t="str">
        <f t="shared" si="148"/>
        <v>F</v>
      </c>
      <c r="CW35" s="139" t="str">
        <f t="shared" si="149"/>
        <v>N</v>
      </c>
      <c r="CX35" s="141"/>
      <c r="CY35" s="142"/>
      <c r="CZ35" s="138">
        <f t="shared" si="150"/>
        <v>0</v>
      </c>
      <c r="DA35" s="139">
        <f t="shared" si="151"/>
        <v>0</v>
      </c>
      <c r="DB35" s="139">
        <f t="shared" si="152"/>
        <v>0</v>
      </c>
      <c r="DC35" s="140" t="str">
        <f t="shared" si="153"/>
        <v>F</v>
      </c>
      <c r="DD35" s="139" t="str">
        <f t="shared" si="154"/>
        <v>N</v>
      </c>
      <c r="DE35" s="138">
        <f t="shared" si="155"/>
        <v>0</v>
      </c>
      <c r="DF35" s="139">
        <f t="shared" si="156"/>
        <v>0</v>
      </c>
      <c r="DG35" s="139">
        <f t="shared" si="157"/>
        <v>0</v>
      </c>
      <c r="DH35" s="139" t="str">
        <f t="shared" si="158"/>
        <v>N</v>
      </c>
      <c r="DI35" s="138">
        <f t="shared" si="159"/>
        <v>0</v>
      </c>
      <c r="DJ35" s="139">
        <f t="shared" si="160"/>
        <v>0</v>
      </c>
      <c r="DK35" s="139">
        <f t="shared" si="161"/>
        <v>0</v>
      </c>
      <c r="DL35" s="139" t="str">
        <f t="shared" si="162"/>
        <v>N</v>
      </c>
      <c r="DM35" s="138">
        <f t="shared" si="163"/>
        <v>0</v>
      </c>
      <c r="DN35" s="139">
        <f t="shared" si="164"/>
        <v>0</v>
      </c>
      <c r="DO35" s="139">
        <f t="shared" si="165"/>
        <v>0</v>
      </c>
      <c r="DP35" s="139" t="str">
        <f t="shared" si="166"/>
        <v>N</v>
      </c>
      <c r="DQ35" s="138">
        <f t="shared" si="167"/>
        <v>0</v>
      </c>
      <c r="DR35" s="139">
        <f t="shared" si="168"/>
        <v>0</v>
      </c>
      <c r="DS35" s="139">
        <f t="shared" si="169"/>
        <v>0</v>
      </c>
      <c r="DT35" s="139">
        <f t="shared" si="170"/>
        <v>0</v>
      </c>
      <c r="DU35" s="139" t="str">
        <f t="shared" si="171"/>
        <v>N</v>
      </c>
      <c r="DV35" s="143" t="str">
        <f t="shared" si="172"/>
        <v>semestre non validé</v>
      </c>
      <c r="DW35" s="14"/>
      <c r="DX35" s="14"/>
      <c r="DY35" s="14"/>
      <c r="DZ35" s="49"/>
      <c r="EA35" s="118">
        <v>14</v>
      </c>
      <c r="EB35" s="92" t="s">
        <v>146</v>
      </c>
      <c r="EC35" s="92" t="s">
        <v>19</v>
      </c>
      <c r="ED35" s="92" t="s">
        <v>179</v>
      </c>
      <c r="EE35" s="111">
        <f t="shared" si="173"/>
        <v>12.460909090909093</v>
      </c>
      <c r="EF35" s="112">
        <f t="shared" si="174"/>
        <v>30</v>
      </c>
      <c r="EG35" s="111">
        <f t="shared" si="175"/>
        <v>0</v>
      </c>
      <c r="EH35" s="112">
        <f t="shared" si="176"/>
        <v>0</v>
      </c>
      <c r="EI35" s="111">
        <f t="shared" si="177"/>
        <v>5.7112500000000006</v>
      </c>
      <c r="EJ35" s="112">
        <f t="shared" si="178"/>
        <v>30</v>
      </c>
      <c r="EK35" s="148" t="str">
        <f t="shared" si="179"/>
        <v>Rattrapage</v>
      </c>
      <c r="EL35" s="113" t="str">
        <f t="shared" si="88"/>
        <v>Ajourné(e)</v>
      </c>
      <c r="EM35" s="114">
        <f t="shared" si="89"/>
        <v>0</v>
      </c>
      <c r="EN35" s="113" t="str">
        <f t="shared" si="90"/>
        <v>N</v>
      </c>
      <c r="EO35" s="50"/>
    </row>
    <row r="36" spans="1:145" s="15" customFormat="1" ht="32.1" customHeight="1" thickBot="1">
      <c r="A36" s="93">
        <v>15</v>
      </c>
      <c r="B36" s="171" t="s">
        <v>251</v>
      </c>
      <c r="C36" s="80" t="s">
        <v>252</v>
      </c>
      <c r="D36" s="172" t="s">
        <v>250</v>
      </c>
      <c r="E36" s="175" t="s">
        <v>313</v>
      </c>
      <c r="F36" s="175" t="s">
        <v>314</v>
      </c>
      <c r="G36" s="11" t="s">
        <v>333</v>
      </c>
      <c r="H36" s="67">
        <v>11.75</v>
      </c>
      <c r="I36" s="68"/>
      <c r="J36" s="81">
        <f t="shared" si="0"/>
        <v>11.75</v>
      </c>
      <c r="K36" s="82">
        <f t="shared" si="1"/>
        <v>8</v>
      </c>
      <c r="L36" s="83">
        <f t="shared" si="2"/>
        <v>0</v>
      </c>
      <c r="M36" s="84" t="str">
        <f t="shared" si="3"/>
        <v>E</v>
      </c>
      <c r="N36" s="83" t="str">
        <f t="shared" si="4"/>
        <v>N</v>
      </c>
      <c r="O36" s="89">
        <v>7.5</v>
      </c>
      <c r="P36" s="90"/>
      <c r="Q36" s="81">
        <f t="shared" si="5"/>
        <v>7.5</v>
      </c>
      <c r="R36" s="82">
        <f t="shared" si="6"/>
        <v>0</v>
      </c>
      <c r="S36" s="83">
        <f t="shared" si="7"/>
        <v>0</v>
      </c>
      <c r="T36" s="84" t="str">
        <f t="shared" si="8"/>
        <v>F</v>
      </c>
      <c r="U36" s="83" t="str">
        <f t="shared" si="91"/>
        <v>N</v>
      </c>
      <c r="V36" s="85">
        <v>16.5</v>
      </c>
      <c r="W36" s="82"/>
      <c r="X36" s="81">
        <f t="shared" si="92"/>
        <v>16.5</v>
      </c>
      <c r="Y36" s="82">
        <f t="shared" si="93"/>
        <v>6</v>
      </c>
      <c r="Z36" s="83">
        <f t="shared" si="94"/>
        <v>0</v>
      </c>
      <c r="AA36" s="84" t="str">
        <f t="shared" si="95"/>
        <v>B</v>
      </c>
      <c r="AB36" s="83" t="str">
        <f t="shared" si="96"/>
        <v>N</v>
      </c>
      <c r="AC36" s="85">
        <v>4</v>
      </c>
      <c r="AD36" s="82"/>
      <c r="AE36" s="81">
        <f t="shared" si="97"/>
        <v>4</v>
      </c>
      <c r="AF36" s="82">
        <f t="shared" si="98"/>
        <v>0</v>
      </c>
      <c r="AG36" s="83">
        <f t="shared" si="99"/>
        <v>0</v>
      </c>
      <c r="AH36" s="84" t="str">
        <f t="shared" si="100"/>
        <v>F</v>
      </c>
      <c r="AI36" s="83" t="str">
        <f t="shared" si="101"/>
        <v>N</v>
      </c>
      <c r="AJ36" s="85">
        <v>12.66</v>
      </c>
      <c r="AK36" s="86"/>
      <c r="AL36" s="81">
        <f t="shared" si="102"/>
        <v>12.66</v>
      </c>
      <c r="AM36" s="82">
        <f t="shared" si="103"/>
        <v>4</v>
      </c>
      <c r="AN36" s="83">
        <f t="shared" si="104"/>
        <v>0</v>
      </c>
      <c r="AO36" s="84" t="str">
        <f t="shared" si="105"/>
        <v>D</v>
      </c>
      <c r="AP36" s="83" t="str">
        <f t="shared" si="106"/>
        <v>N</v>
      </c>
      <c r="AQ36" s="85">
        <f t="shared" si="107"/>
        <v>9.625</v>
      </c>
      <c r="AR36" s="82">
        <f t="shared" si="108"/>
        <v>8</v>
      </c>
      <c r="AS36" s="82">
        <f t="shared" si="109"/>
        <v>0</v>
      </c>
      <c r="AT36" s="82" t="str">
        <f t="shared" si="110"/>
        <v>N</v>
      </c>
      <c r="AU36" s="87">
        <f t="shared" si="111"/>
        <v>10.25</v>
      </c>
      <c r="AV36" s="82">
        <f t="shared" si="112"/>
        <v>10</v>
      </c>
      <c r="AW36" s="82">
        <f t="shared" si="113"/>
        <v>0</v>
      </c>
      <c r="AX36" s="82" t="str">
        <f t="shared" si="114"/>
        <v>N</v>
      </c>
      <c r="AY36" s="85">
        <f t="shared" si="115"/>
        <v>12.66</v>
      </c>
      <c r="AZ36" s="82">
        <f t="shared" si="116"/>
        <v>4</v>
      </c>
      <c r="BA36" s="82">
        <f t="shared" si="117"/>
        <v>0</v>
      </c>
      <c r="BB36" s="82" t="str">
        <f t="shared" si="118"/>
        <v>N</v>
      </c>
      <c r="BC36" s="81">
        <f t="shared" si="119"/>
        <v>10.128181818181817</v>
      </c>
      <c r="BD36" s="83">
        <f t="shared" si="120"/>
        <v>0</v>
      </c>
      <c r="BE36" s="83">
        <f t="shared" si="121"/>
        <v>22</v>
      </c>
      <c r="BF36" s="83">
        <f t="shared" si="122"/>
        <v>30</v>
      </c>
      <c r="BG36" s="82" t="str">
        <f t="shared" si="123"/>
        <v>N</v>
      </c>
      <c r="BH36" s="88" t="str">
        <f t="shared" si="124"/>
        <v>Semestre validé</v>
      </c>
      <c r="BI36" s="14"/>
      <c r="BJ36" s="14"/>
      <c r="BK36" s="93">
        <v>15</v>
      </c>
      <c r="BL36" s="171" t="s">
        <v>251</v>
      </c>
      <c r="BM36" s="80" t="s">
        <v>252</v>
      </c>
      <c r="BN36" s="171" t="s">
        <v>250</v>
      </c>
      <c r="BO36" s="136"/>
      <c r="BP36" s="137"/>
      <c r="BQ36" s="138">
        <f t="shared" si="125"/>
        <v>0</v>
      </c>
      <c r="BR36" s="139">
        <f t="shared" si="126"/>
        <v>0</v>
      </c>
      <c r="BS36" s="139">
        <f t="shared" si="127"/>
        <v>0</v>
      </c>
      <c r="BT36" s="140" t="str">
        <f t="shared" si="128"/>
        <v>F</v>
      </c>
      <c r="BU36" s="139" t="str">
        <f t="shared" si="129"/>
        <v>N</v>
      </c>
      <c r="BV36" s="141"/>
      <c r="BW36" s="142"/>
      <c r="BX36" s="138">
        <f t="shared" si="130"/>
        <v>0</v>
      </c>
      <c r="BY36" s="139">
        <f t="shared" si="131"/>
        <v>0</v>
      </c>
      <c r="BZ36" s="139">
        <f t="shared" si="132"/>
        <v>0</v>
      </c>
      <c r="CA36" s="140" t="str">
        <f t="shared" si="133"/>
        <v>F</v>
      </c>
      <c r="CB36" s="139" t="str">
        <f t="shared" si="134"/>
        <v>N</v>
      </c>
      <c r="CC36" s="141"/>
      <c r="CD36" s="142"/>
      <c r="CE36" s="138">
        <f t="shared" si="135"/>
        <v>0</v>
      </c>
      <c r="CF36" s="139">
        <f t="shared" si="136"/>
        <v>0</v>
      </c>
      <c r="CG36" s="139">
        <f t="shared" si="137"/>
        <v>0</v>
      </c>
      <c r="CH36" s="140" t="str">
        <f t="shared" si="138"/>
        <v>F</v>
      </c>
      <c r="CI36" s="139" t="str">
        <f t="shared" si="139"/>
        <v>N</v>
      </c>
      <c r="CJ36" s="141"/>
      <c r="CK36" s="142"/>
      <c r="CL36" s="138">
        <f t="shared" si="140"/>
        <v>0</v>
      </c>
      <c r="CM36" s="139">
        <f t="shared" si="141"/>
        <v>0</v>
      </c>
      <c r="CN36" s="139">
        <f t="shared" si="142"/>
        <v>0</v>
      </c>
      <c r="CO36" s="140" t="str">
        <f t="shared" si="143"/>
        <v>F</v>
      </c>
      <c r="CP36" s="139" t="str">
        <f t="shared" si="144"/>
        <v>N</v>
      </c>
      <c r="CQ36" s="141"/>
      <c r="CR36" s="142"/>
      <c r="CS36" s="138">
        <f t="shared" si="145"/>
        <v>0</v>
      </c>
      <c r="CT36" s="139">
        <f t="shared" si="146"/>
        <v>0</v>
      </c>
      <c r="CU36" s="139">
        <f t="shared" si="147"/>
        <v>0</v>
      </c>
      <c r="CV36" s="140" t="str">
        <f t="shared" si="148"/>
        <v>F</v>
      </c>
      <c r="CW36" s="139" t="str">
        <f t="shared" si="149"/>
        <v>N</v>
      </c>
      <c r="CX36" s="141"/>
      <c r="CY36" s="142"/>
      <c r="CZ36" s="138">
        <f t="shared" si="150"/>
        <v>0</v>
      </c>
      <c r="DA36" s="139">
        <f t="shared" si="151"/>
        <v>0</v>
      </c>
      <c r="DB36" s="139">
        <f t="shared" si="152"/>
        <v>0</v>
      </c>
      <c r="DC36" s="140" t="str">
        <f t="shared" si="153"/>
        <v>F</v>
      </c>
      <c r="DD36" s="139" t="str">
        <f t="shared" si="154"/>
        <v>N</v>
      </c>
      <c r="DE36" s="138">
        <f t="shared" si="155"/>
        <v>0</v>
      </c>
      <c r="DF36" s="139">
        <f t="shared" si="156"/>
        <v>0</v>
      </c>
      <c r="DG36" s="139">
        <f t="shared" si="157"/>
        <v>0</v>
      </c>
      <c r="DH36" s="139" t="str">
        <f t="shared" si="158"/>
        <v>N</v>
      </c>
      <c r="DI36" s="138">
        <f t="shared" si="159"/>
        <v>0</v>
      </c>
      <c r="DJ36" s="139">
        <f t="shared" si="160"/>
        <v>0</v>
      </c>
      <c r="DK36" s="139">
        <f t="shared" si="161"/>
        <v>0</v>
      </c>
      <c r="DL36" s="139" t="str">
        <f t="shared" si="162"/>
        <v>N</v>
      </c>
      <c r="DM36" s="138">
        <f t="shared" si="163"/>
        <v>0</v>
      </c>
      <c r="DN36" s="139">
        <f t="shared" si="164"/>
        <v>0</v>
      </c>
      <c r="DO36" s="139">
        <f t="shared" si="165"/>
        <v>0</v>
      </c>
      <c r="DP36" s="139" t="str">
        <f t="shared" si="166"/>
        <v>N</v>
      </c>
      <c r="DQ36" s="138">
        <f t="shared" si="167"/>
        <v>0</v>
      </c>
      <c r="DR36" s="139">
        <f t="shared" si="168"/>
        <v>0</v>
      </c>
      <c r="DS36" s="139">
        <f t="shared" si="169"/>
        <v>0</v>
      </c>
      <c r="DT36" s="139">
        <f t="shared" si="170"/>
        <v>0</v>
      </c>
      <c r="DU36" s="139" t="str">
        <f t="shared" si="171"/>
        <v>N</v>
      </c>
      <c r="DV36" s="143" t="str">
        <f t="shared" si="172"/>
        <v>semestre non validé</v>
      </c>
      <c r="DW36" s="14"/>
      <c r="DX36" s="14"/>
      <c r="DY36" s="14"/>
      <c r="DZ36" s="49"/>
      <c r="EA36" s="118">
        <v>15</v>
      </c>
      <c r="EB36" s="92" t="s">
        <v>147</v>
      </c>
      <c r="EC36" s="92" t="s">
        <v>148</v>
      </c>
      <c r="ED36" s="92" t="s">
        <v>180</v>
      </c>
      <c r="EE36" s="111">
        <f t="shared" si="173"/>
        <v>10.128181818181817</v>
      </c>
      <c r="EF36" s="112">
        <f t="shared" si="174"/>
        <v>30</v>
      </c>
      <c r="EG36" s="111">
        <f t="shared" si="175"/>
        <v>0</v>
      </c>
      <c r="EH36" s="112">
        <f t="shared" si="176"/>
        <v>0</v>
      </c>
      <c r="EI36" s="111">
        <f t="shared" si="177"/>
        <v>4.6420833333333329</v>
      </c>
      <c r="EJ36" s="112">
        <f t="shared" si="178"/>
        <v>30</v>
      </c>
      <c r="EK36" s="148" t="str">
        <f t="shared" si="179"/>
        <v>Rattrapage</v>
      </c>
      <c r="EL36" s="115" t="str">
        <f t="shared" si="88"/>
        <v>Ajourné(e)</v>
      </c>
      <c r="EM36" s="116">
        <f t="shared" si="89"/>
        <v>0</v>
      </c>
      <c r="EN36" s="113" t="str">
        <f t="shared" si="90"/>
        <v>N</v>
      </c>
      <c r="EO36" s="50"/>
    </row>
    <row r="37" spans="1:145" ht="32.1" customHeight="1" thickBot="1">
      <c r="A37" s="93">
        <v>16</v>
      </c>
      <c r="B37" s="171" t="s">
        <v>254</v>
      </c>
      <c r="C37" s="80" t="s">
        <v>255</v>
      </c>
      <c r="D37" s="172" t="s">
        <v>253</v>
      </c>
      <c r="E37" s="175" t="s">
        <v>315</v>
      </c>
      <c r="F37" s="175" t="s">
        <v>316</v>
      </c>
      <c r="G37" s="11" t="s">
        <v>333</v>
      </c>
      <c r="H37" s="71">
        <v>12.08</v>
      </c>
      <c r="I37" s="62"/>
      <c r="J37" s="81">
        <f t="shared" si="0"/>
        <v>12.08</v>
      </c>
      <c r="K37" s="82">
        <f t="shared" si="1"/>
        <v>8</v>
      </c>
      <c r="L37" s="83">
        <f t="shared" si="2"/>
        <v>0</v>
      </c>
      <c r="M37" s="84" t="str">
        <f t="shared" si="3"/>
        <v>D</v>
      </c>
      <c r="N37" s="83" t="str">
        <f t="shared" si="4"/>
        <v>N</v>
      </c>
      <c r="O37" s="91">
        <v>12.5</v>
      </c>
      <c r="P37" s="92"/>
      <c r="Q37" s="81">
        <f t="shared" si="5"/>
        <v>12.5</v>
      </c>
      <c r="R37" s="82">
        <f t="shared" si="6"/>
        <v>8</v>
      </c>
      <c r="S37" s="83">
        <f t="shared" si="7"/>
        <v>0</v>
      </c>
      <c r="T37" s="84" t="str">
        <f t="shared" si="8"/>
        <v>D</v>
      </c>
      <c r="U37" s="83" t="str">
        <f t="shared" si="91"/>
        <v>N</v>
      </c>
      <c r="V37" s="85">
        <v>8.5</v>
      </c>
      <c r="W37" s="82"/>
      <c r="X37" s="81">
        <f t="shared" si="92"/>
        <v>8.5</v>
      </c>
      <c r="Y37" s="82">
        <f t="shared" si="93"/>
        <v>0</v>
      </c>
      <c r="Z37" s="83">
        <f t="shared" si="94"/>
        <v>0</v>
      </c>
      <c r="AA37" s="84" t="str">
        <f t="shared" si="95"/>
        <v>F</v>
      </c>
      <c r="AB37" s="83" t="str">
        <f t="shared" si="96"/>
        <v>N</v>
      </c>
      <c r="AC37" s="85">
        <v>4.5</v>
      </c>
      <c r="AD37" s="82"/>
      <c r="AE37" s="81">
        <f t="shared" si="97"/>
        <v>4.5</v>
      </c>
      <c r="AF37" s="82">
        <f t="shared" si="98"/>
        <v>0</v>
      </c>
      <c r="AG37" s="83">
        <f t="shared" si="99"/>
        <v>0</v>
      </c>
      <c r="AH37" s="84" t="str">
        <f t="shared" si="100"/>
        <v>F</v>
      </c>
      <c r="AI37" s="83" t="str">
        <f t="shared" si="101"/>
        <v>N</v>
      </c>
      <c r="AJ37" s="85">
        <v>13</v>
      </c>
      <c r="AK37" s="86"/>
      <c r="AL37" s="81">
        <f t="shared" si="102"/>
        <v>13</v>
      </c>
      <c r="AM37" s="82">
        <f t="shared" si="103"/>
        <v>4</v>
      </c>
      <c r="AN37" s="83">
        <f t="shared" si="104"/>
        <v>0</v>
      </c>
      <c r="AO37" s="84" t="str">
        <f t="shared" si="105"/>
        <v>D</v>
      </c>
      <c r="AP37" s="83" t="str">
        <f t="shared" si="106"/>
        <v>N</v>
      </c>
      <c r="AQ37" s="85">
        <f t="shared" si="107"/>
        <v>12.290000000000001</v>
      </c>
      <c r="AR37" s="82">
        <f t="shared" si="108"/>
        <v>16</v>
      </c>
      <c r="AS37" s="82">
        <f t="shared" si="109"/>
        <v>0</v>
      </c>
      <c r="AT37" s="82" t="str">
        <f t="shared" si="110"/>
        <v>N</v>
      </c>
      <c r="AU37" s="87">
        <f t="shared" si="111"/>
        <v>6.5</v>
      </c>
      <c r="AV37" s="82">
        <f t="shared" si="112"/>
        <v>0</v>
      </c>
      <c r="AW37" s="82">
        <f t="shared" si="113"/>
        <v>0</v>
      </c>
      <c r="AX37" s="82" t="str">
        <f t="shared" si="114"/>
        <v>N</v>
      </c>
      <c r="AY37" s="85">
        <f t="shared" si="115"/>
        <v>13</v>
      </c>
      <c r="AZ37" s="82">
        <f t="shared" si="116"/>
        <v>4</v>
      </c>
      <c r="BA37" s="82">
        <f t="shared" si="117"/>
        <v>0</v>
      </c>
      <c r="BB37" s="82" t="str">
        <f t="shared" si="118"/>
        <v>N</v>
      </c>
      <c r="BC37" s="81">
        <f t="shared" si="119"/>
        <v>10.24909090909091</v>
      </c>
      <c r="BD37" s="83">
        <f t="shared" si="120"/>
        <v>0</v>
      </c>
      <c r="BE37" s="83">
        <f t="shared" si="121"/>
        <v>20</v>
      </c>
      <c r="BF37" s="83">
        <f t="shared" si="122"/>
        <v>30</v>
      </c>
      <c r="BG37" s="82" t="str">
        <f t="shared" si="123"/>
        <v>N</v>
      </c>
      <c r="BH37" s="88" t="str">
        <f t="shared" si="124"/>
        <v>Semestre validé</v>
      </c>
      <c r="BK37" s="93">
        <v>16</v>
      </c>
      <c r="BL37" s="171" t="s">
        <v>254</v>
      </c>
      <c r="BM37" s="80" t="s">
        <v>255</v>
      </c>
      <c r="BN37" s="171" t="s">
        <v>253</v>
      </c>
      <c r="BO37" s="136"/>
      <c r="BP37" s="137"/>
      <c r="BQ37" s="138">
        <f t="shared" si="125"/>
        <v>0</v>
      </c>
      <c r="BR37" s="139">
        <f t="shared" si="126"/>
        <v>0</v>
      </c>
      <c r="BS37" s="139">
        <f t="shared" si="127"/>
        <v>0</v>
      </c>
      <c r="BT37" s="140" t="str">
        <f t="shared" si="128"/>
        <v>F</v>
      </c>
      <c r="BU37" s="139" t="str">
        <f t="shared" si="129"/>
        <v>N</v>
      </c>
      <c r="BV37" s="141"/>
      <c r="BW37" s="142"/>
      <c r="BX37" s="138">
        <f t="shared" si="130"/>
        <v>0</v>
      </c>
      <c r="BY37" s="139">
        <f t="shared" si="131"/>
        <v>0</v>
      </c>
      <c r="BZ37" s="139">
        <f t="shared" si="132"/>
        <v>0</v>
      </c>
      <c r="CA37" s="140" t="str">
        <f t="shared" si="133"/>
        <v>F</v>
      </c>
      <c r="CB37" s="139" t="str">
        <f t="shared" si="134"/>
        <v>N</v>
      </c>
      <c r="CC37" s="141"/>
      <c r="CD37" s="142"/>
      <c r="CE37" s="138">
        <f t="shared" si="135"/>
        <v>0</v>
      </c>
      <c r="CF37" s="139">
        <f t="shared" si="136"/>
        <v>0</v>
      </c>
      <c r="CG37" s="139">
        <f t="shared" si="137"/>
        <v>0</v>
      </c>
      <c r="CH37" s="140" t="str">
        <f t="shared" si="138"/>
        <v>F</v>
      </c>
      <c r="CI37" s="139" t="str">
        <f t="shared" si="139"/>
        <v>N</v>
      </c>
      <c r="CJ37" s="141"/>
      <c r="CK37" s="142"/>
      <c r="CL37" s="138">
        <f t="shared" si="140"/>
        <v>0</v>
      </c>
      <c r="CM37" s="139">
        <f t="shared" si="141"/>
        <v>0</v>
      </c>
      <c r="CN37" s="139">
        <f t="shared" si="142"/>
        <v>0</v>
      </c>
      <c r="CO37" s="140" t="str">
        <f t="shared" si="143"/>
        <v>F</v>
      </c>
      <c r="CP37" s="139" t="str">
        <f t="shared" si="144"/>
        <v>N</v>
      </c>
      <c r="CQ37" s="141"/>
      <c r="CR37" s="142"/>
      <c r="CS37" s="138">
        <f t="shared" si="145"/>
        <v>0</v>
      </c>
      <c r="CT37" s="139">
        <f t="shared" si="146"/>
        <v>0</v>
      </c>
      <c r="CU37" s="139">
        <f t="shared" si="147"/>
        <v>0</v>
      </c>
      <c r="CV37" s="140" t="str">
        <f t="shared" si="148"/>
        <v>F</v>
      </c>
      <c r="CW37" s="139" t="str">
        <f t="shared" si="149"/>
        <v>N</v>
      </c>
      <c r="CX37" s="141"/>
      <c r="CY37" s="142"/>
      <c r="CZ37" s="138">
        <f t="shared" si="150"/>
        <v>0</v>
      </c>
      <c r="DA37" s="139">
        <f t="shared" si="151"/>
        <v>0</v>
      </c>
      <c r="DB37" s="139">
        <f t="shared" si="152"/>
        <v>0</v>
      </c>
      <c r="DC37" s="140" t="str">
        <f t="shared" si="153"/>
        <v>F</v>
      </c>
      <c r="DD37" s="139" t="str">
        <f t="shared" si="154"/>
        <v>N</v>
      </c>
      <c r="DE37" s="138">
        <f t="shared" si="155"/>
        <v>0</v>
      </c>
      <c r="DF37" s="139">
        <f t="shared" si="156"/>
        <v>0</v>
      </c>
      <c r="DG37" s="139">
        <f t="shared" si="157"/>
        <v>0</v>
      </c>
      <c r="DH37" s="139" t="str">
        <f t="shared" si="158"/>
        <v>N</v>
      </c>
      <c r="DI37" s="138">
        <f t="shared" si="159"/>
        <v>0</v>
      </c>
      <c r="DJ37" s="139">
        <f t="shared" si="160"/>
        <v>0</v>
      </c>
      <c r="DK37" s="139">
        <f t="shared" si="161"/>
        <v>0</v>
      </c>
      <c r="DL37" s="139" t="str">
        <f t="shared" si="162"/>
        <v>N</v>
      </c>
      <c r="DM37" s="138">
        <f t="shared" si="163"/>
        <v>0</v>
      </c>
      <c r="DN37" s="139">
        <f t="shared" si="164"/>
        <v>0</v>
      </c>
      <c r="DO37" s="139">
        <f t="shared" si="165"/>
        <v>0</v>
      </c>
      <c r="DP37" s="139" t="str">
        <f t="shared" si="166"/>
        <v>N</v>
      </c>
      <c r="DQ37" s="138">
        <f t="shared" si="167"/>
        <v>0</v>
      </c>
      <c r="DR37" s="139">
        <f t="shared" si="168"/>
        <v>0</v>
      </c>
      <c r="DS37" s="139">
        <f t="shared" si="169"/>
        <v>0</v>
      </c>
      <c r="DT37" s="139">
        <f t="shared" si="170"/>
        <v>0</v>
      </c>
      <c r="DU37" s="139" t="str">
        <f t="shared" si="171"/>
        <v>N</v>
      </c>
      <c r="DV37" s="143" t="str">
        <f t="shared" si="172"/>
        <v>semestre non validé</v>
      </c>
      <c r="DZ37" s="3"/>
      <c r="EA37" s="118">
        <v>16</v>
      </c>
      <c r="EB37" s="92" t="s">
        <v>149</v>
      </c>
      <c r="EC37" s="92" t="s">
        <v>150</v>
      </c>
      <c r="ED37" s="92" t="s">
        <v>181</v>
      </c>
      <c r="EE37" s="111">
        <f t="shared" si="173"/>
        <v>10.24909090909091</v>
      </c>
      <c r="EF37" s="112">
        <f t="shared" si="174"/>
        <v>30</v>
      </c>
      <c r="EG37" s="111">
        <f t="shared" si="175"/>
        <v>0</v>
      </c>
      <c r="EH37" s="112">
        <f t="shared" si="176"/>
        <v>0</v>
      </c>
      <c r="EI37" s="111">
        <f t="shared" si="177"/>
        <v>4.6975000000000007</v>
      </c>
      <c r="EJ37" s="112">
        <f t="shared" si="178"/>
        <v>30</v>
      </c>
      <c r="EK37" s="148" t="str">
        <f t="shared" si="179"/>
        <v>Rattrapage</v>
      </c>
      <c r="EL37" s="92"/>
      <c r="EM37" s="92"/>
      <c r="EN37" s="113" t="str">
        <f t="shared" si="90"/>
        <v>N</v>
      </c>
      <c r="EO37" s="69"/>
    </row>
    <row r="38" spans="1:145" ht="32.1" customHeight="1" thickBot="1">
      <c r="A38" s="93">
        <v>17</v>
      </c>
      <c r="B38" s="171" t="s">
        <v>257</v>
      </c>
      <c r="C38" s="80" t="s">
        <v>258</v>
      </c>
      <c r="D38" s="172" t="s">
        <v>256</v>
      </c>
      <c r="E38" s="175" t="s">
        <v>317</v>
      </c>
      <c r="F38" s="175" t="s">
        <v>289</v>
      </c>
      <c r="G38" s="11" t="s">
        <v>331</v>
      </c>
      <c r="H38" s="71">
        <v>11.75</v>
      </c>
      <c r="I38" s="62"/>
      <c r="J38" s="81">
        <f t="shared" si="0"/>
        <v>11.75</v>
      </c>
      <c r="K38" s="82">
        <f t="shared" si="1"/>
        <v>8</v>
      </c>
      <c r="L38" s="83">
        <f t="shared" si="2"/>
        <v>0</v>
      </c>
      <c r="M38" s="84" t="str">
        <f t="shared" si="3"/>
        <v>E</v>
      </c>
      <c r="N38" s="83" t="str">
        <f t="shared" si="4"/>
        <v>N</v>
      </c>
      <c r="O38" s="91">
        <v>9.75</v>
      </c>
      <c r="P38" s="92"/>
      <c r="Q38" s="81">
        <f t="shared" si="5"/>
        <v>9.75</v>
      </c>
      <c r="R38" s="82">
        <f t="shared" si="6"/>
        <v>0</v>
      </c>
      <c r="S38" s="83">
        <f t="shared" si="7"/>
        <v>0</v>
      </c>
      <c r="T38" s="84" t="str">
        <f t="shared" si="8"/>
        <v>F</v>
      </c>
      <c r="U38" s="83" t="str">
        <f t="shared" si="91"/>
        <v>N</v>
      </c>
      <c r="V38" s="85">
        <v>18</v>
      </c>
      <c r="W38" s="82"/>
      <c r="X38" s="81">
        <f t="shared" si="92"/>
        <v>18</v>
      </c>
      <c r="Y38" s="82">
        <f t="shared" si="93"/>
        <v>6</v>
      </c>
      <c r="Z38" s="83">
        <f t="shared" si="94"/>
        <v>0</v>
      </c>
      <c r="AA38" s="84" t="str">
        <f t="shared" si="95"/>
        <v>A</v>
      </c>
      <c r="AB38" s="83" t="str">
        <f t="shared" si="96"/>
        <v>N</v>
      </c>
      <c r="AC38" s="85">
        <v>10</v>
      </c>
      <c r="AD38" s="82"/>
      <c r="AE38" s="81">
        <f t="shared" si="97"/>
        <v>10</v>
      </c>
      <c r="AF38" s="82">
        <f t="shared" si="98"/>
        <v>4</v>
      </c>
      <c r="AG38" s="83">
        <f t="shared" si="99"/>
        <v>0</v>
      </c>
      <c r="AH38" s="84" t="str">
        <f t="shared" si="100"/>
        <v>E</v>
      </c>
      <c r="AI38" s="83" t="str">
        <f t="shared" si="101"/>
        <v>N</v>
      </c>
      <c r="AJ38" s="85">
        <v>10.16</v>
      </c>
      <c r="AK38" s="86"/>
      <c r="AL38" s="81">
        <f t="shared" si="102"/>
        <v>10.16</v>
      </c>
      <c r="AM38" s="82">
        <f t="shared" si="103"/>
        <v>4</v>
      </c>
      <c r="AN38" s="83">
        <f t="shared" si="104"/>
        <v>0</v>
      </c>
      <c r="AO38" s="84" t="str">
        <f t="shared" si="105"/>
        <v>E</v>
      </c>
      <c r="AP38" s="83" t="str">
        <f t="shared" si="106"/>
        <v>N</v>
      </c>
      <c r="AQ38" s="85">
        <f t="shared" si="107"/>
        <v>10.75</v>
      </c>
      <c r="AR38" s="82">
        <f t="shared" si="108"/>
        <v>16</v>
      </c>
      <c r="AS38" s="82">
        <f t="shared" si="109"/>
        <v>0</v>
      </c>
      <c r="AT38" s="82" t="str">
        <f t="shared" si="110"/>
        <v>N</v>
      </c>
      <c r="AU38" s="87">
        <f t="shared" si="111"/>
        <v>14</v>
      </c>
      <c r="AV38" s="82">
        <f t="shared" si="112"/>
        <v>10</v>
      </c>
      <c r="AW38" s="82">
        <f t="shared" si="113"/>
        <v>0</v>
      </c>
      <c r="AX38" s="82" t="str">
        <f t="shared" si="114"/>
        <v>N</v>
      </c>
      <c r="AY38" s="85">
        <f t="shared" si="115"/>
        <v>10.16</v>
      </c>
      <c r="AZ38" s="82">
        <f t="shared" si="116"/>
        <v>4</v>
      </c>
      <c r="BA38" s="82">
        <f t="shared" si="117"/>
        <v>0</v>
      </c>
      <c r="BB38" s="82" t="str">
        <f t="shared" si="118"/>
        <v>N</v>
      </c>
      <c r="BC38" s="81">
        <f t="shared" si="119"/>
        <v>11.878181818181817</v>
      </c>
      <c r="BD38" s="83">
        <f t="shared" si="120"/>
        <v>0</v>
      </c>
      <c r="BE38" s="83">
        <f t="shared" si="121"/>
        <v>30</v>
      </c>
      <c r="BF38" s="83">
        <f t="shared" si="122"/>
        <v>30</v>
      </c>
      <c r="BG38" s="82" t="str">
        <f t="shared" si="123"/>
        <v>N</v>
      </c>
      <c r="BH38" s="88" t="str">
        <f t="shared" si="124"/>
        <v>Semestre validé</v>
      </c>
      <c r="BK38" s="93">
        <v>17</v>
      </c>
      <c r="BL38" s="171" t="s">
        <v>257</v>
      </c>
      <c r="BM38" s="80" t="s">
        <v>258</v>
      </c>
      <c r="BN38" s="171" t="s">
        <v>256</v>
      </c>
      <c r="BO38" s="136"/>
      <c r="BP38" s="137"/>
      <c r="BQ38" s="138">
        <f t="shared" si="125"/>
        <v>0</v>
      </c>
      <c r="BR38" s="139">
        <f t="shared" si="126"/>
        <v>0</v>
      </c>
      <c r="BS38" s="139">
        <f t="shared" si="127"/>
        <v>0</v>
      </c>
      <c r="BT38" s="140" t="str">
        <f t="shared" si="128"/>
        <v>F</v>
      </c>
      <c r="BU38" s="139" t="str">
        <f t="shared" si="129"/>
        <v>N</v>
      </c>
      <c r="BV38" s="141"/>
      <c r="BW38" s="142"/>
      <c r="BX38" s="138">
        <f t="shared" si="130"/>
        <v>0</v>
      </c>
      <c r="BY38" s="139">
        <f t="shared" si="131"/>
        <v>0</v>
      </c>
      <c r="BZ38" s="139">
        <f t="shared" si="132"/>
        <v>0</v>
      </c>
      <c r="CA38" s="140" t="str">
        <f t="shared" si="133"/>
        <v>F</v>
      </c>
      <c r="CB38" s="139" t="str">
        <f t="shared" si="134"/>
        <v>N</v>
      </c>
      <c r="CC38" s="141"/>
      <c r="CD38" s="142"/>
      <c r="CE38" s="138">
        <f t="shared" si="135"/>
        <v>0</v>
      </c>
      <c r="CF38" s="139">
        <f t="shared" si="136"/>
        <v>0</v>
      </c>
      <c r="CG38" s="139">
        <f t="shared" si="137"/>
        <v>0</v>
      </c>
      <c r="CH38" s="140" t="str">
        <f t="shared" si="138"/>
        <v>F</v>
      </c>
      <c r="CI38" s="139" t="str">
        <f t="shared" si="139"/>
        <v>N</v>
      </c>
      <c r="CJ38" s="141"/>
      <c r="CK38" s="142"/>
      <c r="CL38" s="138">
        <f t="shared" si="140"/>
        <v>0</v>
      </c>
      <c r="CM38" s="139">
        <f t="shared" si="141"/>
        <v>0</v>
      </c>
      <c r="CN38" s="139">
        <f t="shared" si="142"/>
        <v>0</v>
      </c>
      <c r="CO38" s="140" t="str">
        <f t="shared" si="143"/>
        <v>F</v>
      </c>
      <c r="CP38" s="139" t="str">
        <f t="shared" si="144"/>
        <v>N</v>
      </c>
      <c r="CQ38" s="141"/>
      <c r="CR38" s="142"/>
      <c r="CS38" s="138">
        <f t="shared" si="145"/>
        <v>0</v>
      </c>
      <c r="CT38" s="139">
        <f t="shared" si="146"/>
        <v>0</v>
      </c>
      <c r="CU38" s="139">
        <f t="shared" si="147"/>
        <v>0</v>
      </c>
      <c r="CV38" s="140" t="str">
        <f t="shared" si="148"/>
        <v>F</v>
      </c>
      <c r="CW38" s="139" t="str">
        <f t="shared" si="149"/>
        <v>N</v>
      </c>
      <c r="CX38" s="141"/>
      <c r="CY38" s="142"/>
      <c r="CZ38" s="138">
        <f t="shared" si="150"/>
        <v>0</v>
      </c>
      <c r="DA38" s="139">
        <f t="shared" si="151"/>
        <v>0</v>
      </c>
      <c r="DB38" s="139">
        <f t="shared" si="152"/>
        <v>0</v>
      </c>
      <c r="DC38" s="140" t="str">
        <f t="shared" si="153"/>
        <v>F</v>
      </c>
      <c r="DD38" s="139" t="str">
        <f t="shared" si="154"/>
        <v>N</v>
      </c>
      <c r="DE38" s="138">
        <f t="shared" si="155"/>
        <v>0</v>
      </c>
      <c r="DF38" s="139">
        <f t="shared" si="156"/>
        <v>0</v>
      </c>
      <c r="DG38" s="139">
        <f t="shared" si="157"/>
        <v>0</v>
      </c>
      <c r="DH38" s="139" t="str">
        <f t="shared" si="158"/>
        <v>N</v>
      </c>
      <c r="DI38" s="138">
        <f t="shared" si="159"/>
        <v>0</v>
      </c>
      <c r="DJ38" s="139">
        <f t="shared" si="160"/>
        <v>0</v>
      </c>
      <c r="DK38" s="139">
        <f t="shared" si="161"/>
        <v>0</v>
      </c>
      <c r="DL38" s="139" t="str">
        <f t="shared" si="162"/>
        <v>N</v>
      </c>
      <c r="DM38" s="138">
        <f t="shared" si="163"/>
        <v>0</v>
      </c>
      <c r="DN38" s="139">
        <f t="shared" si="164"/>
        <v>0</v>
      </c>
      <c r="DO38" s="139">
        <f t="shared" si="165"/>
        <v>0</v>
      </c>
      <c r="DP38" s="139" t="str">
        <f t="shared" si="166"/>
        <v>N</v>
      </c>
      <c r="DQ38" s="138">
        <f t="shared" si="167"/>
        <v>0</v>
      </c>
      <c r="DR38" s="139">
        <f t="shared" si="168"/>
        <v>0</v>
      </c>
      <c r="DS38" s="139">
        <f t="shared" si="169"/>
        <v>0</v>
      </c>
      <c r="DT38" s="139">
        <f t="shared" si="170"/>
        <v>0</v>
      </c>
      <c r="DU38" s="139" t="str">
        <f t="shared" si="171"/>
        <v>N</v>
      </c>
      <c r="DV38" s="143" t="str">
        <f t="shared" si="172"/>
        <v>semestre non validé</v>
      </c>
      <c r="DZ38" s="3"/>
      <c r="EA38" s="118">
        <v>17</v>
      </c>
      <c r="EB38" s="92" t="s">
        <v>151</v>
      </c>
      <c r="EC38" s="92" t="s">
        <v>152</v>
      </c>
      <c r="ED38" s="92" t="s">
        <v>182</v>
      </c>
      <c r="EE38" s="111">
        <f t="shared" si="173"/>
        <v>11.878181818181817</v>
      </c>
      <c r="EF38" s="112">
        <f t="shared" si="174"/>
        <v>30</v>
      </c>
      <c r="EG38" s="111">
        <f t="shared" si="175"/>
        <v>0</v>
      </c>
      <c r="EH38" s="112">
        <f t="shared" si="176"/>
        <v>0</v>
      </c>
      <c r="EI38" s="111">
        <f t="shared" si="177"/>
        <v>5.4441666666666668</v>
      </c>
      <c r="EJ38" s="112">
        <f t="shared" si="178"/>
        <v>30</v>
      </c>
      <c r="EK38" s="148" t="str">
        <f t="shared" si="179"/>
        <v>Rattrapage</v>
      </c>
      <c r="EL38" s="92"/>
      <c r="EM38" s="92"/>
      <c r="EN38" s="113" t="str">
        <f t="shared" si="90"/>
        <v>N</v>
      </c>
      <c r="EO38" s="69"/>
    </row>
    <row r="39" spans="1:145" ht="32.1" customHeight="1" thickBot="1">
      <c r="A39" s="93">
        <v>18</v>
      </c>
      <c r="B39" s="171" t="s">
        <v>260</v>
      </c>
      <c r="C39" s="80" t="s">
        <v>261</v>
      </c>
      <c r="D39" s="172" t="s">
        <v>259</v>
      </c>
      <c r="E39" s="175" t="s">
        <v>318</v>
      </c>
      <c r="F39" s="175" t="s">
        <v>295</v>
      </c>
      <c r="G39" s="11" t="s">
        <v>331</v>
      </c>
      <c r="H39" s="71">
        <v>11.58</v>
      </c>
      <c r="I39" s="62"/>
      <c r="J39" s="81">
        <f t="shared" si="0"/>
        <v>11.58</v>
      </c>
      <c r="K39" s="82">
        <f t="shared" si="1"/>
        <v>8</v>
      </c>
      <c r="L39" s="83">
        <f t="shared" si="2"/>
        <v>0</v>
      </c>
      <c r="M39" s="84" t="str">
        <f t="shared" si="3"/>
        <v>E</v>
      </c>
      <c r="N39" s="83" t="str">
        <f t="shared" si="4"/>
        <v>N</v>
      </c>
      <c r="O39" s="91">
        <v>6.5</v>
      </c>
      <c r="P39" s="92"/>
      <c r="Q39" s="81">
        <f t="shared" si="5"/>
        <v>6.5</v>
      </c>
      <c r="R39" s="82">
        <f t="shared" si="6"/>
        <v>0</v>
      </c>
      <c r="S39" s="83">
        <f t="shared" si="7"/>
        <v>0</v>
      </c>
      <c r="T39" s="84" t="str">
        <f t="shared" si="8"/>
        <v>F</v>
      </c>
      <c r="U39" s="83" t="str">
        <f t="shared" si="91"/>
        <v>N</v>
      </c>
      <c r="V39" s="85">
        <v>12.5</v>
      </c>
      <c r="W39" s="82"/>
      <c r="X39" s="81">
        <f t="shared" si="92"/>
        <v>12.5</v>
      </c>
      <c r="Y39" s="82">
        <f t="shared" si="93"/>
        <v>6</v>
      </c>
      <c r="Z39" s="83">
        <f t="shared" si="94"/>
        <v>0</v>
      </c>
      <c r="AA39" s="84" t="str">
        <f t="shared" si="95"/>
        <v>D</v>
      </c>
      <c r="AB39" s="83" t="str">
        <f t="shared" si="96"/>
        <v>N</v>
      </c>
      <c r="AC39" s="85">
        <v>3.5</v>
      </c>
      <c r="AD39" s="82"/>
      <c r="AE39" s="81">
        <f t="shared" si="97"/>
        <v>3.5</v>
      </c>
      <c r="AF39" s="82">
        <f t="shared" si="98"/>
        <v>0</v>
      </c>
      <c r="AG39" s="83">
        <f t="shared" si="99"/>
        <v>0</v>
      </c>
      <c r="AH39" s="84" t="str">
        <f t="shared" si="100"/>
        <v>F</v>
      </c>
      <c r="AI39" s="83" t="str">
        <f t="shared" si="101"/>
        <v>N</v>
      </c>
      <c r="AJ39" s="85">
        <v>9</v>
      </c>
      <c r="AK39" s="86"/>
      <c r="AL39" s="81">
        <f t="shared" si="102"/>
        <v>9</v>
      </c>
      <c r="AM39" s="82">
        <f t="shared" si="103"/>
        <v>0</v>
      </c>
      <c r="AN39" s="83">
        <f t="shared" si="104"/>
        <v>0</v>
      </c>
      <c r="AO39" s="84" t="str">
        <f t="shared" si="105"/>
        <v>F</v>
      </c>
      <c r="AP39" s="83" t="str">
        <f t="shared" si="106"/>
        <v>N</v>
      </c>
      <c r="AQ39" s="85">
        <f t="shared" si="107"/>
        <v>9.0400000000000009</v>
      </c>
      <c r="AR39" s="82">
        <f t="shared" si="108"/>
        <v>8</v>
      </c>
      <c r="AS39" s="82">
        <f t="shared" si="109"/>
        <v>0</v>
      </c>
      <c r="AT39" s="82" t="str">
        <f t="shared" si="110"/>
        <v>N</v>
      </c>
      <c r="AU39" s="87">
        <f t="shared" si="111"/>
        <v>8</v>
      </c>
      <c r="AV39" s="82">
        <f t="shared" si="112"/>
        <v>6</v>
      </c>
      <c r="AW39" s="82">
        <f t="shared" si="113"/>
        <v>0</v>
      </c>
      <c r="AX39" s="82" t="str">
        <f t="shared" si="114"/>
        <v>N</v>
      </c>
      <c r="AY39" s="85">
        <f t="shared" si="115"/>
        <v>9</v>
      </c>
      <c r="AZ39" s="82">
        <f t="shared" si="116"/>
        <v>0</v>
      </c>
      <c r="BA39" s="82">
        <f t="shared" si="117"/>
        <v>0</v>
      </c>
      <c r="BB39" s="82" t="str">
        <f t="shared" si="118"/>
        <v>N</v>
      </c>
      <c r="BC39" s="81">
        <f t="shared" si="119"/>
        <v>8.6581818181818182</v>
      </c>
      <c r="BD39" s="83">
        <f t="shared" si="120"/>
        <v>0</v>
      </c>
      <c r="BE39" s="83">
        <f t="shared" si="121"/>
        <v>14</v>
      </c>
      <c r="BF39" s="83">
        <f t="shared" si="122"/>
        <v>14</v>
      </c>
      <c r="BG39" s="82" t="str">
        <f t="shared" si="123"/>
        <v>N</v>
      </c>
      <c r="BH39" s="88" t="str">
        <f t="shared" si="124"/>
        <v>Semestre non validé</v>
      </c>
      <c r="BK39" s="93">
        <v>18</v>
      </c>
      <c r="BL39" s="171" t="s">
        <v>260</v>
      </c>
      <c r="BM39" s="80" t="s">
        <v>261</v>
      </c>
      <c r="BN39" s="171" t="s">
        <v>259</v>
      </c>
      <c r="BO39" s="136"/>
      <c r="BP39" s="137"/>
      <c r="BQ39" s="138">
        <f t="shared" si="125"/>
        <v>0</v>
      </c>
      <c r="BR39" s="139">
        <f t="shared" si="126"/>
        <v>0</v>
      </c>
      <c r="BS39" s="139">
        <f t="shared" si="127"/>
        <v>0</v>
      </c>
      <c r="BT39" s="140" t="str">
        <f t="shared" si="128"/>
        <v>F</v>
      </c>
      <c r="BU39" s="139" t="str">
        <f t="shared" si="129"/>
        <v>N</v>
      </c>
      <c r="BV39" s="141"/>
      <c r="BW39" s="142"/>
      <c r="BX39" s="138">
        <f t="shared" si="130"/>
        <v>0</v>
      </c>
      <c r="BY39" s="139">
        <f t="shared" si="131"/>
        <v>0</v>
      </c>
      <c r="BZ39" s="139">
        <f t="shared" si="132"/>
        <v>0</v>
      </c>
      <c r="CA39" s="140" t="str">
        <f t="shared" si="133"/>
        <v>F</v>
      </c>
      <c r="CB39" s="139" t="str">
        <f t="shared" si="134"/>
        <v>N</v>
      </c>
      <c r="CC39" s="141"/>
      <c r="CD39" s="142"/>
      <c r="CE39" s="138">
        <f t="shared" si="135"/>
        <v>0</v>
      </c>
      <c r="CF39" s="139">
        <f t="shared" si="136"/>
        <v>0</v>
      </c>
      <c r="CG39" s="139">
        <f t="shared" si="137"/>
        <v>0</v>
      </c>
      <c r="CH39" s="140" t="str">
        <f t="shared" si="138"/>
        <v>F</v>
      </c>
      <c r="CI39" s="139" t="str">
        <f t="shared" si="139"/>
        <v>N</v>
      </c>
      <c r="CJ39" s="141"/>
      <c r="CK39" s="142"/>
      <c r="CL39" s="138">
        <f t="shared" si="140"/>
        <v>0</v>
      </c>
      <c r="CM39" s="139">
        <f t="shared" si="141"/>
        <v>0</v>
      </c>
      <c r="CN39" s="139">
        <f t="shared" si="142"/>
        <v>0</v>
      </c>
      <c r="CO39" s="140" t="str">
        <f t="shared" si="143"/>
        <v>F</v>
      </c>
      <c r="CP39" s="139" t="str">
        <f t="shared" si="144"/>
        <v>N</v>
      </c>
      <c r="CQ39" s="141"/>
      <c r="CR39" s="142"/>
      <c r="CS39" s="138">
        <f t="shared" si="145"/>
        <v>0</v>
      </c>
      <c r="CT39" s="139">
        <f t="shared" si="146"/>
        <v>0</v>
      </c>
      <c r="CU39" s="139">
        <f t="shared" si="147"/>
        <v>0</v>
      </c>
      <c r="CV39" s="140" t="str">
        <f t="shared" si="148"/>
        <v>F</v>
      </c>
      <c r="CW39" s="139" t="str">
        <f t="shared" si="149"/>
        <v>N</v>
      </c>
      <c r="CX39" s="141"/>
      <c r="CY39" s="142"/>
      <c r="CZ39" s="138">
        <f t="shared" si="150"/>
        <v>0</v>
      </c>
      <c r="DA39" s="139">
        <f t="shared" si="151"/>
        <v>0</v>
      </c>
      <c r="DB39" s="139">
        <f t="shared" si="152"/>
        <v>0</v>
      </c>
      <c r="DC39" s="140" t="str">
        <f t="shared" si="153"/>
        <v>F</v>
      </c>
      <c r="DD39" s="139" t="str">
        <f t="shared" si="154"/>
        <v>N</v>
      </c>
      <c r="DE39" s="138">
        <f t="shared" si="155"/>
        <v>0</v>
      </c>
      <c r="DF39" s="139">
        <f t="shared" si="156"/>
        <v>0</v>
      </c>
      <c r="DG39" s="139">
        <f t="shared" si="157"/>
        <v>0</v>
      </c>
      <c r="DH39" s="139" t="str">
        <f t="shared" si="158"/>
        <v>N</v>
      </c>
      <c r="DI39" s="138">
        <f t="shared" si="159"/>
        <v>0</v>
      </c>
      <c r="DJ39" s="139">
        <f t="shared" si="160"/>
        <v>0</v>
      </c>
      <c r="DK39" s="139">
        <f t="shared" si="161"/>
        <v>0</v>
      </c>
      <c r="DL39" s="139" t="str">
        <f t="shared" si="162"/>
        <v>N</v>
      </c>
      <c r="DM39" s="138">
        <f t="shared" si="163"/>
        <v>0</v>
      </c>
      <c r="DN39" s="139">
        <f t="shared" si="164"/>
        <v>0</v>
      </c>
      <c r="DO39" s="139">
        <f t="shared" si="165"/>
        <v>0</v>
      </c>
      <c r="DP39" s="139" t="str">
        <f t="shared" si="166"/>
        <v>N</v>
      </c>
      <c r="DQ39" s="138">
        <f t="shared" si="167"/>
        <v>0</v>
      </c>
      <c r="DR39" s="139">
        <f t="shared" si="168"/>
        <v>0</v>
      </c>
      <c r="DS39" s="139">
        <f t="shared" si="169"/>
        <v>0</v>
      </c>
      <c r="DT39" s="139">
        <f t="shared" si="170"/>
        <v>0</v>
      </c>
      <c r="DU39" s="139" t="str">
        <f t="shared" si="171"/>
        <v>N</v>
      </c>
      <c r="DV39" s="143" t="str">
        <f t="shared" si="172"/>
        <v>semestre non validé</v>
      </c>
      <c r="DZ39" s="3"/>
      <c r="EA39" s="118">
        <v>18</v>
      </c>
      <c r="EB39" s="92" t="s">
        <v>153</v>
      </c>
      <c r="EC39" s="92" t="s">
        <v>154</v>
      </c>
      <c r="ED39" s="92" t="s">
        <v>183</v>
      </c>
      <c r="EE39" s="111">
        <f t="shared" si="173"/>
        <v>8.6581818181818182</v>
      </c>
      <c r="EF39" s="112">
        <f t="shared" si="174"/>
        <v>14</v>
      </c>
      <c r="EG39" s="111">
        <f t="shared" si="175"/>
        <v>0</v>
      </c>
      <c r="EH39" s="112">
        <f t="shared" si="176"/>
        <v>0</v>
      </c>
      <c r="EI39" s="111">
        <f t="shared" si="177"/>
        <v>3.9683333333333337</v>
      </c>
      <c r="EJ39" s="112">
        <f t="shared" si="178"/>
        <v>14</v>
      </c>
      <c r="EK39" s="148" t="str">
        <f t="shared" si="179"/>
        <v>Rattrapage</v>
      </c>
      <c r="EL39" s="92"/>
      <c r="EM39" s="92"/>
      <c r="EN39" s="113" t="str">
        <f t="shared" si="90"/>
        <v>N</v>
      </c>
      <c r="EO39" s="69"/>
    </row>
    <row r="40" spans="1:145" ht="32.1" customHeight="1" thickBot="1">
      <c r="A40" s="93">
        <v>19</v>
      </c>
      <c r="B40" s="171" t="s">
        <v>263</v>
      </c>
      <c r="C40" s="80" t="s">
        <v>241</v>
      </c>
      <c r="D40" s="172" t="s">
        <v>262</v>
      </c>
      <c r="E40" s="175" t="s">
        <v>319</v>
      </c>
      <c r="F40" s="175" t="s">
        <v>291</v>
      </c>
      <c r="G40" s="11" t="s">
        <v>331</v>
      </c>
      <c r="H40" s="71">
        <v>14.75</v>
      </c>
      <c r="I40" s="62"/>
      <c r="J40" s="81">
        <f t="shared" si="0"/>
        <v>14.75</v>
      </c>
      <c r="K40" s="82">
        <f t="shared" si="1"/>
        <v>8</v>
      </c>
      <c r="L40" s="83">
        <f t="shared" si="2"/>
        <v>0</v>
      </c>
      <c r="M40" s="84" t="str">
        <f t="shared" si="3"/>
        <v>C</v>
      </c>
      <c r="N40" s="83" t="str">
        <f t="shared" si="4"/>
        <v>N</v>
      </c>
      <c r="O40" s="91">
        <v>14</v>
      </c>
      <c r="P40" s="92"/>
      <c r="Q40" s="81">
        <f t="shared" si="5"/>
        <v>14</v>
      </c>
      <c r="R40" s="82">
        <f t="shared" si="6"/>
        <v>8</v>
      </c>
      <c r="S40" s="83">
        <f t="shared" si="7"/>
        <v>0</v>
      </c>
      <c r="T40" s="84" t="str">
        <f t="shared" si="8"/>
        <v>C</v>
      </c>
      <c r="U40" s="83" t="str">
        <f t="shared" si="91"/>
        <v>N</v>
      </c>
      <c r="V40" s="85">
        <v>18.5</v>
      </c>
      <c r="W40" s="82"/>
      <c r="X40" s="81">
        <f t="shared" si="92"/>
        <v>18.5</v>
      </c>
      <c r="Y40" s="82">
        <f t="shared" si="93"/>
        <v>6</v>
      </c>
      <c r="Z40" s="83">
        <f t="shared" si="94"/>
        <v>0</v>
      </c>
      <c r="AA40" s="84" t="str">
        <f t="shared" si="95"/>
        <v>A</v>
      </c>
      <c r="AB40" s="83" t="str">
        <f t="shared" si="96"/>
        <v>N</v>
      </c>
      <c r="AC40" s="85">
        <v>17</v>
      </c>
      <c r="AD40" s="82"/>
      <c r="AE40" s="81">
        <f t="shared" si="97"/>
        <v>17</v>
      </c>
      <c r="AF40" s="82">
        <f t="shared" si="98"/>
        <v>4</v>
      </c>
      <c r="AG40" s="83">
        <f t="shared" si="99"/>
        <v>0</v>
      </c>
      <c r="AH40" s="84" t="str">
        <f t="shared" si="100"/>
        <v>B</v>
      </c>
      <c r="AI40" s="83" t="str">
        <f t="shared" si="101"/>
        <v>N</v>
      </c>
      <c r="AJ40" s="85">
        <v>17.66</v>
      </c>
      <c r="AK40" s="86"/>
      <c r="AL40" s="81">
        <f t="shared" si="102"/>
        <v>17.66</v>
      </c>
      <c r="AM40" s="82">
        <f t="shared" si="103"/>
        <v>4</v>
      </c>
      <c r="AN40" s="83">
        <f t="shared" si="104"/>
        <v>0</v>
      </c>
      <c r="AO40" s="84" t="str">
        <f t="shared" si="105"/>
        <v>B</v>
      </c>
      <c r="AP40" s="83" t="str">
        <f t="shared" si="106"/>
        <v>N</v>
      </c>
      <c r="AQ40" s="85">
        <f t="shared" si="107"/>
        <v>14.375</v>
      </c>
      <c r="AR40" s="82">
        <f t="shared" si="108"/>
        <v>16</v>
      </c>
      <c r="AS40" s="82">
        <f t="shared" si="109"/>
        <v>0</v>
      </c>
      <c r="AT40" s="82" t="str">
        <f t="shared" si="110"/>
        <v>N</v>
      </c>
      <c r="AU40" s="87">
        <f t="shared" si="111"/>
        <v>17.75</v>
      </c>
      <c r="AV40" s="82">
        <f t="shared" si="112"/>
        <v>10</v>
      </c>
      <c r="AW40" s="82">
        <f t="shared" si="113"/>
        <v>0</v>
      </c>
      <c r="AX40" s="82" t="str">
        <f t="shared" si="114"/>
        <v>N</v>
      </c>
      <c r="AY40" s="85">
        <f t="shared" si="115"/>
        <v>17.66</v>
      </c>
      <c r="AZ40" s="82">
        <f t="shared" si="116"/>
        <v>4</v>
      </c>
      <c r="BA40" s="82">
        <f t="shared" si="117"/>
        <v>0</v>
      </c>
      <c r="BB40" s="82" t="str">
        <f t="shared" si="118"/>
        <v>N</v>
      </c>
      <c r="BC40" s="81">
        <f t="shared" si="119"/>
        <v>15.90090909090909</v>
      </c>
      <c r="BD40" s="83">
        <f t="shared" si="120"/>
        <v>0</v>
      </c>
      <c r="BE40" s="83">
        <f t="shared" si="121"/>
        <v>30</v>
      </c>
      <c r="BF40" s="83">
        <f t="shared" si="122"/>
        <v>30</v>
      </c>
      <c r="BG40" s="82" t="str">
        <f t="shared" si="123"/>
        <v>N</v>
      </c>
      <c r="BH40" s="88" t="str">
        <f t="shared" si="124"/>
        <v>Semestre validé</v>
      </c>
      <c r="BK40" s="93">
        <v>19</v>
      </c>
      <c r="BL40" s="171" t="s">
        <v>263</v>
      </c>
      <c r="BM40" s="80" t="s">
        <v>241</v>
      </c>
      <c r="BN40" s="171" t="s">
        <v>262</v>
      </c>
      <c r="BO40" s="136"/>
      <c r="BP40" s="137"/>
      <c r="BQ40" s="138">
        <f t="shared" si="125"/>
        <v>0</v>
      </c>
      <c r="BR40" s="139">
        <f t="shared" si="126"/>
        <v>0</v>
      </c>
      <c r="BS40" s="139">
        <f t="shared" si="127"/>
        <v>0</v>
      </c>
      <c r="BT40" s="140" t="str">
        <f t="shared" si="128"/>
        <v>F</v>
      </c>
      <c r="BU40" s="139" t="str">
        <f t="shared" si="129"/>
        <v>N</v>
      </c>
      <c r="BV40" s="141"/>
      <c r="BW40" s="142"/>
      <c r="BX40" s="138">
        <f t="shared" si="130"/>
        <v>0</v>
      </c>
      <c r="BY40" s="139">
        <f t="shared" si="131"/>
        <v>0</v>
      </c>
      <c r="BZ40" s="139">
        <f t="shared" si="132"/>
        <v>0</v>
      </c>
      <c r="CA40" s="140" t="str">
        <f t="shared" si="133"/>
        <v>F</v>
      </c>
      <c r="CB40" s="139" t="str">
        <f t="shared" si="134"/>
        <v>N</v>
      </c>
      <c r="CC40" s="141"/>
      <c r="CD40" s="142"/>
      <c r="CE40" s="138">
        <f t="shared" si="135"/>
        <v>0</v>
      </c>
      <c r="CF40" s="139">
        <f t="shared" si="136"/>
        <v>0</v>
      </c>
      <c r="CG40" s="139">
        <f t="shared" si="137"/>
        <v>0</v>
      </c>
      <c r="CH40" s="140" t="str">
        <f t="shared" si="138"/>
        <v>F</v>
      </c>
      <c r="CI40" s="139" t="str">
        <f t="shared" si="139"/>
        <v>N</v>
      </c>
      <c r="CJ40" s="141"/>
      <c r="CK40" s="142"/>
      <c r="CL40" s="138">
        <f t="shared" si="140"/>
        <v>0</v>
      </c>
      <c r="CM40" s="139">
        <f t="shared" si="141"/>
        <v>0</v>
      </c>
      <c r="CN40" s="139">
        <f t="shared" si="142"/>
        <v>0</v>
      </c>
      <c r="CO40" s="140" t="str">
        <f t="shared" si="143"/>
        <v>F</v>
      </c>
      <c r="CP40" s="139" t="str">
        <f t="shared" si="144"/>
        <v>N</v>
      </c>
      <c r="CQ40" s="141"/>
      <c r="CR40" s="142"/>
      <c r="CS40" s="138">
        <f t="shared" si="145"/>
        <v>0</v>
      </c>
      <c r="CT40" s="139">
        <f t="shared" si="146"/>
        <v>0</v>
      </c>
      <c r="CU40" s="139">
        <f t="shared" si="147"/>
        <v>0</v>
      </c>
      <c r="CV40" s="140" t="str">
        <f t="shared" si="148"/>
        <v>F</v>
      </c>
      <c r="CW40" s="139" t="str">
        <f t="shared" si="149"/>
        <v>N</v>
      </c>
      <c r="CX40" s="141"/>
      <c r="CY40" s="142"/>
      <c r="CZ40" s="138">
        <f t="shared" si="150"/>
        <v>0</v>
      </c>
      <c r="DA40" s="139">
        <f t="shared" si="151"/>
        <v>0</v>
      </c>
      <c r="DB40" s="139">
        <f t="shared" si="152"/>
        <v>0</v>
      </c>
      <c r="DC40" s="140" t="str">
        <f t="shared" si="153"/>
        <v>F</v>
      </c>
      <c r="DD40" s="139" t="str">
        <f t="shared" si="154"/>
        <v>N</v>
      </c>
      <c r="DE40" s="138">
        <f t="shared" si="155"/>
        <v>0</v>
      </c>
      <c r="DF40" s="139">
        <f t="shared" si="156"/>
        <v>0</v>
      </c>
      <c r="DG40" s="139">
        <f t="shared" si="157"/>
        <v>0</v>
      </c>
      <c r="DH40" s="139" t="str">
        <f t="shared" si="158"/>
        <v>N</v>
      </c>
      <c r="DI40" s="138">
        <f t="shared" si="159"/>
        <v>0</v>
      </c>
      <c r="DJ40" s="139">
        <f t="shared" si="160"/>
        <v>0</v>
      </c>
      <c r="DK40" s="139">
        <f t="shared" si="161"/>
        <v>0</v>
      </c>
      <c r="DL40" s="139" t="str">
        <f t="shared" si="162"/>
        <v>N</v>
      </c>
      <c r="DM40" s="138">
        <f t="shared" si="163"/>
        <v>0</v>
      </c>
      <c r="DN40" s="139">
        <f t="shared" si="164"/>
        <v>0</v>
      </c>
      <c r="DO40" s="139">
        <f t="shared" si="165"/>
        <v>0</v>
      </c>
      <c r="DP40" s="139" t="str">
        <f t="shared" si="166"/>
        <v>N</v>
      </c>
      <c r="DQ40" s="138">
        <f t="shared" si="167"/>
        <v>0</v>
      </c>
      <c r="DR40" s="139">
        <f t="shared" si="168"/>
        <v>0</v>
      </c>
      <c r="DS40" s="139">
        <f t="shared" si="169"/>
        <v>0</v>
      </c>
      <c r="DT40" s="139">
        <f t="shared" si="170"/>
        <v>0</v>
      </c>
      <c r="DU40" s="139" t="str">
        <f t="shared" si="171"/>
        <v>N</v>
      </c>
      <c r="DV40" s="143" t="str">
        <f t="shared" si="172"/>
        <v>semestre non validé</v>
      </c>
      <c r="DZ40" s="3"/>
      <c r="EA40" s="118">
        <v>19</v>
      </c>
      <c r="EB40" s="92" t="s">
        <v>155</v>
      </c>
      <c r="EC40" s="92" t="s">
        <v>18</v>
      </c>
      <c r="ED40" s="92" t="s">
        <v>184</v>
      </c>
      <c r="EE40" s="111">
        <f t="shared" si="173"/>
        <v>15.90090909090909</v>
      </c>
      <c r="EF40" s="112">
        <f t="shared" si="174"/>
        <v>30</v>
      </c>
      <c r="EG40" s="111">
        <f t="shared" si="175"/>
        <v>0</v>
      </c>
      <c r="EH40" s="112">
        <f t="shared" si="176"/>
        <v>0</v>
      </c>
      <c r="EI40" s="111">
        <f t="shared" si="177"/>
        <v>7.2879166666666668</v>
      </c>
      <c r="EJ40" s="112">
        <f t="shared" si="178"/>
        <v>30</v>
      </c>
      <c r="EK40" s="148" t="str">
        <f t="shared" si="179"/>
        <v>Rattrapage</v>
      </c>
      <c r="EL40" s="92"/>
      <c r="EM40" s="92"/>
      <c r="EN40" s="113" t="str">
        <f t="shared" si="90"/>
        <v>N</v>
      </c>
      <c r="EO40" s="69"/>
    </row>
    <row r="41" spans="1:145" ht="32.1" customHeight="1" thickBot="1">
      <c r="A41" s="93">
        <v>20</v>
      </c>
      <c r="B41" s="171" t="s">
        <v>265</v>
      </c>
      <c r="C41" s="80" t="s">
        <v>266</v>
      </c>
      <c r="D41" s="172" t="s">
        <v>264</v>
      </c>
      <c r="E41" s="175" t="s">
        <v>320</v>
      </c>
      <c r="F41" s="175" t="s">
        <v>321</v>
      </c>
      <c r="G41" s="11" t="s">
        <v>331</v>
      </c>
      <c r="H41" s="71">
        <v>15</v>
      </c>
      <c r="I41" s="62"/>
      <c r="J41" s="81">
        <f t="shared" si="0"/>
        <v>15</v>
      </c>
      <c r="K41" s="82">
        <f t="shared" si="1"/>
        <v>8</v>
      </c>
      <c r="L41" s="83">
        <f t="shared" si="2"/>
        <v>0</v>
      </c>
      <c r="M41" s="84" t="str">
        <f t="shared" si="3"/>
        <v>C</v>
      </c>
      <c r="N41" s="83" t="str">
        <f t="shared" si="4"/>
        <v>N</v>
      </c>
      <c r="O41" s="91">
        <v>11</v>
      </c>
      <c r="P41" s="92"/>
      <c r="Q41" s="81">
        <f t="shared" si="5"/>
        <v>11</v>
      </c>
      <c r="R41" s="82">
        <f t="shared" si="6"/>
        <v>8</v>
      </c>
      <c r="S41" s="83">
        <f t="shared" si="7"/>
        <v>0</v>
      </c>
      <c r="T41" s="84" t="str">
        <f t="shared" si="8"/>
        <v>E</v>
      </c>
      <c r="U41" s="83" t="str">
        <f t="shared" si="91"/>
        <v>N</v>
      </c>
      <c r="V41" s="85">
        <v>16.5</v>
      </c>
      <c r="W41" s="82"/>
      <c r="X41" s="81">
        <f t="shared" si="92"/>
        <v>16.5</v>
      </c>
      <c r="Y41" s="82">
        <f t="shared" si="93"/>
        <v>6</v>
      </c>
      <c r="Z41" s="83">
        <f t="shared" si="94"/>
        <v>0</v>
      </c>
      <c r="AA41" s="84" t="str">
        <f t="shared" si="95"/>
        <v>B</v>
      </c>
      <c r="AB41" s="83" t="str">
        <f t="shared" si="96"/>
        <v>N</v>
      </c>
      <c r="AC41" s="85">
        <v>6.5</v>
      </c>
      <c r="AD41" s="82"/>
      <c r="AE41" s="81">
        <f t="shared" si="97"/>
        <v>6.5</v>
      </c>
      <c r="AF41" s="82">
        <f t="shared" si="98"/>
        <v>0</v>
      </c>
      <c r="AG41" s="83">
        <f t="shared" si="99"/>
        <v>0</v>
      </c>
      <c r="AH41" s="84" t="str">
        <f t="shared" si="100"/>
        <v>F</v>
      </c>
      <c r="AI41" s="83" t="str">
        <f t="shared" si="101"/>
        <v>N</v>
      </c>
      <c r="AJ41" s="85">
        <v>11.33</v>
      </c>
      <c r="AK41" s="86"/>
      <c r="AL41" s="81">
        <f t="shared" si="102"/>
        <v>11.33</v>
      </c>
      <c r="AM41" s="82">
        <f t="shared" si="103"/>
        <v>4</v>
      </c>
      <c r="AN41" s="83">
        <f t="shared" si="104"/>
        <v>0</v>
      </c>
      <c r="AO41" s="84" t="str">
        <f t="shared" si="105"/>
        <v>E</v>
      </c>
      <c r="AP41" s="83" t="str">
        <f t="shared" si="106"/>
        <v>N</v>
      </c>
      <c r="AQ41" s="85">
        <f t="shared" si="107"/>
        <v>13</v>
      </c>
      <c r="AR41" s="82">
        <f t="shared" si="108"/>
        <v>16</v>
      </c>
      <c r="AS41" s="82">
        <f t="shared" si="109"/>
        <v>0</v>
      </c>
      <c r="AT41" s="82" t="str">
        <f t="shared" si="110"/>
        <v>N</v>
      </c>
      <c r="AU41" s="87">
        <f t="shared" si="111"/>
        <v>11.5</v>
      </c>
      <c r="AV41" s="82">
        <f t="shared" si="112"/>
        <v>10</v>
      </c>
      <c r="AW41" s="82">
        <f t="shared" si="113"/>
        <v>0</v>
      </c>
      <c r="AX41" s="82" t="str">
        <f t="shared" si="114"/>
        <v>N</v>
      </c>
      <c r="AY41" s="85">
        <f t="shared" si="115"/>
        <v>11.33</v>
      </c>
      <c r="AZ41" s="82">
        <f t="shared" si="116"/>
        <v>4</v>
      </c>
      <c r="BA41" s="82">
        <f t="shared" si="117"/>
        <v>0</v>
      </c>
      <c r="BB41" s="82" t="str">
        <f t="shared" si="118"/>
        <v>N</v>
      </c>
      <c r="BC41" s="81">
        <f t="shared" si="119"/>
        <v>12.302727272727275</v>
      </c>
      <c r="BD41" s="83">
        <f t="shared" si="120"/>
        <v>0</v>
      </c>
      <c r="BE41" s="83">
        <f t="shared" si="121"/>
        <v>30</v>
      </c>
      <c r="BF41" s="83">
        <f t="shared" si="122"/>
        <v>30</v>
      </c>
      <c r="BG41" s="82" t="str">
        <f t="shared" si="123"/>
        <v>N</v>
      </c>
      <c r="BH41" s="88" t="str">
        <f t="shared" si="124"/>
        <v>Semestre validé</v>
      </c>
      <c r="BK41" s="93">
        <v>20</v>
      </c>
      <c r="BL41" s="171" t="s">
        <v>265</v>
      </c>
      <c r="BM41" s="80" t="s">
        <v>266</v>
      </c>
      <c r="BN41" s="171" t="s">
        <v>264</v>
      </c>
      <c r="BO41" s="136"/>
      <c r="BP41" s="137"/>
      <c r="BQ41" s="138">
        <f t="shared" si="125"/>
        <v>0</v>
      </c>
      <c r="BR41" s="139">
        <f t="shared" si="126"/>
        <v>0</v>
      </c>
      <c r="BS41" s="139">
        <f t="shared" si="127"/>
        <v>0</v>
      </c>
      <c r="BT41" s="140" t="str">
        <f t="shared" si="128"/>
        <v>F</v>
      </c>
      <c r="BU41" s="139" t="str">
        <f t="shared" si="129"/>
        <v>N</v>
      </c>
      <c r="BV41" s="141"/>
      <c r="BW41" s="142"/>
      <c r="BX41" s="138">
        <f t="shared" si="130"/>
        <v>0</v>
      </c>
      <c r="BY41" s="139">
        <f t="shared" si="131"/>
        <v>0</v>
      </c>
      <c r="BZ41" s="139">
        <f t="shared" si="132"/>
        <v>0</v>
      </c>
      <c r="CA41" s="140" t="str">
        <f t="shared" si="133"/>
        <v>F</v>
      </c>
      <c r="CB41" s="139" t="str">
        <f t="shared" si="134"/>
        <v>N</v>
      </c>
      <c r="CC41" s="141"/>
      <c r="CD41" s="142"/>
      <c r="CE41" s="138">
        <f t="shared" si="135"/>
        <v>0</v>
      </c>
      <c r="CF41" s="139">
        <f t="shared" si="136"/>
        <v>0</v>
      </c>
      <c r="CG41" s="139">
        <f t="shared" si="137"/>
        <v>0</v>
      </c>
      <c r="CH41" s="140" t="str">
        <f t="shared" si="138"/>
        <v>F</v>
      </c>
      <c r="CI41" s="139" t="str">
        <f t="shared" si="139"/>
        <v>N</v>
      </c>
      <c r="CJ41" s="141"/>
      <c r="CK41" s="142"/>
      <c r="CL41" s="138">
        <f t="shared" si="140"/>
        <v>0</v>
      </c>
      <c r="CM41" s="139">
        <f t="shared" si="141"/>
        <v>0</v>
      </c>
      <c r="CN41" s="139">
        <f t="shared" si="142"/>
        <v>0</v>
      </c>
      <c r="CO41" s="140" t="str">
        <f t="shared" si="143"/>
        <v>F</v>
      </c>
      <c r="CP41" s="139" t="str">
        <f t="shared" si="144"/>
        <v>N</v>
      </c>
      <c r="CQ41" s="141"/>
      <c r="CR41" s="142"/>
      <c r="CS41" s="138">
        <f t="shared" si="145"/>
        <v>0</v>
      </c>
      <c r="CT41" s="139">
        <f t="shared" si="146"/>
        <v>0</v>
      </c>
      <c r="CU41" s="139">
        <f t="shared" si="147"/>
        <v>0</v>
      </c>
      <c r="CV41" s="140" t="str">
        <f t="shared" si="148"/>
        <v>F</v>
      </c>
      <c r="CW41" s="139" t="str">
        <f t="shared" si="149"/>
        <v>N</v>
      </c>
      <c r="CX41" s="141"/>
      <c r="CY41" s="142"/>
      <c r="CZ41" s="138">
        <f t="shared" si="150"/>
        <v>0</v>
      </c>
      <c r="DA41" s="139">
        <f t="shared" si="151"/>
        <v>0</v>
      </c>
      <c r="DB41" s="139">
        <f t="shared" si="152"/>
        <v>0</v>
      </c>
      <c r="DC41" s="140" t="str">
        <f t="shared" si="153"/>
        <v>F</v>
      </c>
      <c r="DD41" s="139" t="str">
        <f t="shared" si="154"/>
        <v>N</v>
      </c>
      <c r="DE41" s="138">
        <f t="shared" si="155"/>
        <v>0</v>
      </c>
      <c r="DF41" s="139">
        <f t="shared" si="156"/>
        <v>0</v>
      </c>
      <c r="DG41" s="139">
        <f t="shared" si="157"/>
        <v>0</v>
      </c>
      <c r="DH41" s="139" t="str">
        <f t="shared" si="158"/>
        <v>N</v>
      </c>
      <c r="DI41" s="138">
        <f t="shared" si="159"/>
        <v>0</v>
      </c>
      <c r="DJ41" s="139">
        <f t="shared" si="160"/>
        <v>0</v>
      </c>
      <c r="DK41" s="139">
        <f t="shared" si="161"/>
        <v>0</v>
      </c>
      <c r="DL41" s="139" t="str">
        <f t="shared" si="162"/>
        <v>N</v>
      </c>
      <c r="DM41" s="138">
        <f t="shared" si="163"/>
        <v>0</v>
      </c>
      <c r="DN41" s="139">
        <f t="shared" si="164"/>
        <v>0</v>
      </c>
      <c r="DO41" s="139">
        <f t="shared" si="165"/>
        <v>0</v>
      </c>
      <c r="DP41" s="139" t="str">
        <f t="shared" si="166"/>
        <v>N</v>
      </c>
      <c r="DQ41" s="138">
        <f t="shared" si="167"/>
        <v>0</v>
      </c>
      <c r="DR41" s="139">
        <f t="shared" si="168"/>
        <v>0</v>
      </c>
      <c r="DS41" s="139">
        <f t="shared" si="169"/>
        <v>0</v>
      </c>
      <c r="DT41" s="139">
        <f t="shared" si="170"/>
        <v>0</v>
      </c>
      <c r="DU41" s="139" t="str">
        <f t="shared" si="171"/>
        <v>N</v>
      </c>
      <c r="DV41" s="143" t="str">
        <f t="shared" si="172"/>
        <v>semestre non validé</v>
      </c>
      <c r="DZ41" s="3"/>
      <c r="EA41" s="118">
        <v>20</v>
      </c>
      <c r="EB41" s="92" t="s">
        <v>156</v>
      </c>
      <c r="EC41" s="92" t="s">
        <v>157</v>
      </c>
      <c r="ED41" s="92" t="s">
        <v>210</v>
      </c>
      <c r="EE41" s="111">
        <f t="shared" si="173"/>
        <v>12.302727272727275</v>
      </c>
      <c r="EF41" s="112">
        <f t="shared" si="174"/>
        <v>30</v>
      </c>
      <c r="EG41" s="111">
        <f t="shared" si="175"/>
        <v>0</v>
      </c>
      <c r="EH41" s="112">
        <f t="shared" si="176"/>
        <v>0</v>
      </c>
      <c r="EI41" s="111">
        <f t="shared" si="177"/>
        <v>5.6387500000000008</v>
      </c>
      <c r="EJ41" s="112">
        <f t="shared" si="178"/>
        <v>30</v>
      </c>
      <c r="EK41" s="148" t="str">
        <f t="shared" si="179"/>
        <v>Rattrapage</v>
      </c>
      <c r="EL41" s="92"/>
      <c r="EM41" s="92"/>
      <c r="EN41" s="113" t="str">
        <f t="shared" si="90"/>
        <v>N</v>
      </c>
      <c r="EO41" s="69"/>
    </row>
    <row r="42" spans="1:145" ht="32.1" customHeight="1" thickBot="1">
      <c r="A42" s="93">
        <v>21</v>
      </c>
      <c r="B42" s="171" t="s">
        <v>268</v>
      </c>
      <c r="C42" s="80" t="s">
        <v>269</v>
      </c>
      <c r="D42" s="172" t="s">
        <v>267</v>
      </c>
      <c r="E42" s="175" t="s">
        <v>322</v>
      </c>
      <c r="F42" s="175" t="s">
        <v>291</v>
      </c>
      <c r="G42" s="11" t="s">
        <v>331</v>
      </c>
      <c r="H42" s="71">
        <v>6</v>
      </c>
      <c r="I42" s="62"/>
      <c r="J42" s="81">
        <f t="shared" si="0"/>
        <v>6</v>
      </c>
      <c r="K42" s="82">
        <f t="shared" si="1"/>
        <v>0</v>
      </c>
      <c r="L42" s="83">
        <f t="shared" si="2"/>
        <v>0</v>
      </c>
      <c r="M42" s="84" t="str">
        <f t="shared" si="3"/>
        <v>F</v>
      </c>
      <c r="N42" s="83" t="str">
        <f t="shared" si="4"/>
        <v>N</v>
      </c>
      <c r="O42" s="91">
        <v>10.75</v>
      </c>
      <c r="P42" s="92"/>
      <c r="Q42" s="81">
        <f t="shared" si="5"/>
        <v>10.75</v>
      </c>
      <c r="R42" s="82">
        <f t="shared" si="6"/>
        <v>8</v>
      </c>
      <c r="S42" s="83">
        <f t="shared" si="7"/>
        <v>0</v>
      </c>
      <c r="T42" s="84" t="str">
        <f t="shared" si="8"/>
        <v>E</v>
      </c>
      <c r="U42" s="83" t="str">
        <f t="shared" si="91"/>
        <v>N</v>
      </c>
      <c r="V42" s="85">
        <v>17.5</v>
      </c>
      <c r="W42" s="82"/>
      <c r="X42" s="81">
        <f t="shared" si="92"/>
        <v>17.5</v>
      </c>
      <c r="Y42" s="82">
        <f t="shared" si="93"/>
        <v>6</v>
      </c>
      <c r="Z42" s="83">
        <f t="shared" si="94"/>
        <v>0</v>
      </c>
      <c r="AA42" s="84" t="str">
        <f t="shared" si="95"/>
        <v>B</v>
      </c>
      <c r="AB42" s="83" t="str">
        <f t="shared" si="96"/>
        <v>N</v>
      </c>
      <c r="AC42" s="85">
        <v>7.5</v>
      </c>
      <c r="AD42" s="82"/>
      <c r="AE42" s="81">
        <f t="shared" si="97"/>
        <v>7.5</v>
      </c>
      <c r="AF42" s="82">
        <f t="shared" si="98"/>
        <v>0</v>
      </c>
      <c r="AG42" s="83">
        <f t="shared" si="99"/>
        <v>0</v>
      </c>
      <c r="AH42" s="84" t="str">
        <f t="shared" si="100"/>
        <v>F</v>
      </c>
      <c r="AI42" s="83" t="str">
        <f t="shared" si="101"/>
        <v>N</v>
      </c>
      <c r="AJ42" s="85">
        <v>7.5</v>
      </c>
      <c r="AK42" s="86"/>
      <c r="AL42" s="81">
        <f t="shared" si="102"/>
        <v>7.5</v>
      </c>
      <c r="AM42" s="82">
        <f t="shared" si="103"/>
        <v>0</v>
      </c>
      <c r="AN42" s="83">
        <f t="shared" si="104"/>
        <v>0</v>
      </c>
      <c r="AO42" s="84" t="str">
        <f t="shared" si="105"/>
        <v>F</v>
      </c>
      <c r="AP42" s="83" t="str">
        <f t="shared" si="106"/>
        <v>N</v>
      </c>
      <c r="AQ42" s="85">
        <f t="shared" si="107"/>
        <v>8.375</v>
      </c>
      <c r="AR42" s="82">
        <f t="shared" si="108"/>
        <v>8</v>
      </c>
      <c r="AS42" s="82">
        <f t="shared" si="109"/>
        <v>0</v>
      </c>
      <c r="AT42" s="82" t="str">
        <f t="shared" si="110"/>
        <v>N</v>
      </c>
      <c r="AU42" s="87">
        <f t="shared" si="111"/>
        <v>12.5</v>
      </c>
      <c r="AV42" s="82">
        <f t="shared" si="112"/>
        <v>10</v>
      </c>
      <c r="AW42" s="82">
        <f t="shared" si="113"/>
        <v>0</v>
      </c>
      <c r="AX42" s="82" t="str">
        <f t="shared" si="114"/>
        <v>N</v>
      </c>
      <c r="AY42" s="85">
        <f t="shared" si="115"/>
        <v>7.5</v>
      </c>
      <c r="AZ42" s="82">
        <f t="shared" si="116"/>
        <v>0</v>
      </c>
      <c r="BA42" s="82">
        <f t="shared" si="117"/>
        <v>0</v>
      </c>
      <c r="BB42" s="82" t="str">
        <f t="shared" si="118"/>
        <v>N</v>
      </c>
      <c r="BC42" s="81">
        <f t="shared" si="119"/>
        <v>9.795454545454545</v>
      </c>
      <c r="BD42" s="83">
        <f t="shared" si="120"/>
        <v>0</v>
      </c>
      <c r="BE42" s="83">
        <f t="shared" si="121"/>
        <v>18</v>
      </c>
      <c r="BF42" s="83">
        <f t="shared" si="122"/>
        <v>18</v>
      </c>
      <c r="BG42" s="82" t="str">
        <f t="shared" si="123"/>
        <v>N</v>
      </c>
      <c r="BH42" s="88" t="str">
        <f t="shared" si="124"/>
        <v>Semestre non validé</v>
      </c>
      <c r="BK42" s="93">
        <v>21</v>
      </c>
      <c r="BL42" s="171" t="s">
        <v>268</v>
      </c>
      <c r="BM42" s="80" t="s">
        <v>269</v>
      </c>
      <c r="BN42" s="171" t="s">
        <v>267</v>
      </c>
      <c r="BO42" s="136"/>
      <c r="BP42" s="137"/>
      <c r="BQ42" s="138">
        <f t="shared" si="125"/>
        <v>0</v>
      </c>
      <c r="BR42" s="139">
        <f t="shared" si="126"/>
        <v>0</v>
      </c>
      <c r="BS42" s="139">
        <f t="shared" si="127"/>
        <v>0</v>
      </c>
      <c r="BT42" s="140" t="str">
        <f t="shared" si="128"/>
        <v>F</v>
      </c>
      <c r="BU42" s="139" t="str">
        <f t="shared" si="129"/>
        <v>N</v>
      </c>
      <c r="BV42" s="141"/>
      <c r="BW42" s="142"/>
      <c r="BX42" s="138">
        <f t="shared" si="130"/>
        <v>0</v>
      </c>
      <c r="BY42" s="139">
        <f t="shared" si="131"/>
        <v>0</v>
      </c>
      <c r="BZ42" s="139">
        <f t="shared" si="132"/>
        <v>0</v>
      </c>
      <c r="CA42" s="140" t="str">
        <f t="shared" si="133"/>
        <v>F</v>
      </c>
      <c r="CB42" s="139" t="str">
        <f t="shared" si="134"/>
        <v>N</v>
      </c>
      <c r="CC42" s="141"/>
      <c r="CD42" s="142"/>
      <c r="CE42" s="138">
        <f t="shared" si="135"/>
        <v>0</v>
      </c>
      <c r="CF42" s="139">
        <f t="shared" si="136"/>
        <v>0</v>
      </c>
      <c r="CG42" s="139">
        <f t="shared" si="137"/>
        <v>0</v>
      </c>
      <c r="CH42" s="140" t="str">
        <f t="shared" si="138"/>
        <v>F</v>
      </c>
      <c r="CI42" s="139" t="str">
        <f t="shared" si="139"/>
        <v>N</v>
      </c>
      <c r="CJ42" s="141"/>
      <c r="CK42" s="142"/>
      <c r="CL42" s="138">
        <f t="shared" si="140"/>
        <v>0</v>
      </c>
      <c r="CM42" s="139">
        <f t="shared" si="141"/>
        <v>0</v>
      </c>
      <c r="CN42" s="139">
        <f t="shared" si="142"/>
        <v>0</v>
      </c>
      <c r="CO42" s="140" t="str">
        <f t="shared" si="143"/>
        <v>F</v>
      </c>
      <c r="CP42" s="139" t="str">
        <f t="shared" si="144"/>
        <v>N</v>
      </c>
      <c r="CQ42" s="141"/>
      <c r="CR42" s="142"/>
      <c r="CS42" s="138">
        <f t="shared" si="145"/>
        <v>0</v>
      </c>
      <c r="CT42" s="139">
        <f t="shared" si="146"/>
        <v>0</v>
      </c>
      <c r="CU42" s="139">
        <f t="shared" si="147"/>
        <v>0</v>
      </c>
      <c r="CV42" s="140" t="str">
        <f t="shared" si="148"/>
        <v>F</v>
      </c>
      <c r="CW42" s="139" t="str">
        <f t="shared" si="149"/>
        <v>N</v>
      </c>
      <c r="CX42" s="141"/>
      <c r="CY42" s="142"/>
      <c r="CZ42" s="138">
        <f t="shared" si="150"/>
        <v>0</v>
      </c>
      <c r="DA42" s="139">
        <f t="shared" si="151"/>
        <v>0</v>
      </c>
      <c r="DB42" s="139">
        <f t="shared" si="152"/>
        <v>0</v>
      </c>
      <c r="DC42" s="140" t="str">
        <f t="shared" si="153"/>
        <v>F</v>
      </c>
      <c r="DD42" s="139" t="str">
        <f t="shared" si="154"/>
        <v>N</v>
      </c>
      <c r="DE42" s="138">
        <f t="shared" si="155"/>
        <v>0</v>
      </c>
      <c r="DF42" s="139">
        <f t="shared" si="156"/>
        <v>0</v>
      </c>
      <c r="DG42" s="139">
        <f t="shared" si="157"/>
        <v>0</v>
      </c>
      <c r="DH42" s="139" t="str">
        <f t="shared" si="158"/>
        <v>N</v>
      </c>
      <c r="DI42" s="138">
        <f t="shared" si="159"/>
        <v>0</v>
      </c>
      <c r="DJ42" s="139">
        <f t="shared" si="160"/>
        <v>0</v>
      </c>
      <c r="DK42" s="139">
        <f t="shared" si="161"/>
        <v>0</v>
      </c>
      <c r="DL42" s="139" t="str">
        <f t="shared" si="162"/>
        <v>N</v>
      </c>
      <c r="DM42" s="138">
        <f t="shared" si="163"/>
        <v>0</v>
      </c>
      <c r="DN42" s="139">
        <f t="shared" si="164"/>
        <v>0</v>
      </c>
      <c r="DO42" s="139">
        <f t="shared" si="165"/>
        <v>0</v>
      </c>
      <c r="DP42" s="139" t="str">
        <f t="shared" si="166"/>
        <v>N</v>
      </c>
      <c r="DQ42" s="138">
        <f t="shared" si="167"/>
        <v>0</v>
      </c>
      <c r="DR42" s="139">
        <f t="shared" si="168"/>
        <v>0</v>
      </c>
      <c r="DS42" s="139">
        <f t="shared" si="169"/>
        <v>0</v>
      </c>
      <c r="DT42" s="139">
        <f t="shared" si="170"/>
        <v>0</v>
      </c>
      <c r="DU42" s="139" t="str">
        <f t="shared" si="171"/>
        <v>N</v>
      </c>
      <c r="DV42" s="143" t="str">
        <f t="shared" si="172"/>
        <v>semestre non validé</v>
      </c>
      <c r="DZ42" s="3"/>
      <c r="EA42" s="118">
        <v>21</v>
      </c>
      <c r="EB42" s="92" t="s">
        <v>158</v>
      </c>
      <c r="EC42" s="92" t="s">
        <v>159</v>
      </c>
      <c r="ED42" s="92" t="s">
        <v>185</v>
      </c>
      <c r="EE42" s="111">
        <f t="shared" si="173"/>
        <v>9.795454545454545</v>
      </c>
      <c r="EF42" s="112">
        <f t="shared" si="174"/>
        <v>18</v>
      </c>
      <c r="EG42" s="111">
        <f t="shared" si="175"/>
        <v>0</v>
      </c>
      <c r="EH42" s="112">
        <f t="shared" si="176"/>
        <v>0</v>
      </c>
      <c r="EI42" s="111">
        <f t="shared" si="177"/>
        <v>4.489583333333333</v>
      </c>
      <c r="EJ42" s="112">
        <f t="shared" si="178"/>
        <v>18</v>
      </c>
      <c r="EK42" s="148" t="str">
        <f t="shared" si="179"/>
        <v>Rattrapage</v>
      </c>
      <c r="EL42" s="92"/>
      <c r="EM42" s="92"/>
      <c r="EN42" s="113" t="str">
        <f t="shared" si="90"/>
        <v>N</v>
      </c>
      <c r="EO42" s="69"/>
    </row>
    <row r="43" spans="1:145" ht="32.1" customHeight="1" thickBot="1">
      <c r="A43" s="93">
        <v>22</v>
      </c>
      <c r="B43" s="171" t="s">
        <v>271</v>
      </c>
      <c r="C43" s="80" t="s">
        <v>272</v>
      </c>
      <c r="D43" s="172" t="s">
        <v>270</v>
      </c>
      <c r="E43" s="175" t="s">
        <v>323</v>
      </c>
      <c r="F43" s="175" t="s">
        <v>324</v>
      </c>
      <c r="G43" s="11" t="s">
        <v>331</v>
      </c>
      <c r="H43" s="71">
        <v>11.92</v>
      </c>
      <c r="I43" s="62"/>
      <c r="J43" s="81">
        <f t="shared" si="0"/>
        <v>11.92</v>
      </c>
      <c r="K43" s="82">
        <f t="shared" si="1"/>
        <v>8</v>
      </c>
      <c r="L43" s="83">
        <f t="shared" si="2"/>
        <v>0</v>
      </c>
      <c r="M43" s="84" t="str">
        <f t="shared" si="3"/>
        <v>E</v>
      </c>
      <c r="N43" s="83" t="str">
        <f t="shared" si="4"/>
        <v>N</v>
      </c>
      <c r="O43" s="91">
        <v>11</v>
      </c>
      <c r="P43" s="92"/>
      <c r="Q43" s="81">
        <f t="shared" si="5"/>
        <v>11</v>
      </c>
      <c r="R43" s="82">
        <f t="shared" si="6"/>
        <v>8</v>
      </c>
      <c r="S43" s="83">
        <f t="shared" si="7"/>
        <v>0</v>
      </c>
      <c r="T43" s="84" t="str">
        <f t="shared" si="8"/>
        <v>E</v>
      </c>
      <c r="U43" s="83" t="str">
        <f t="shared" si="91"/>
        <v>N</v>
      </c>
      <c r="V43" s="85">
        <v>16</v>
      </c>
      <c r="W43" s="82"/>
      <c r="X43" s="81">
        <f t="shared" si="92"/>
        <v>16</v>
      </c>
      <c r="Y43" s="82">
        <f t="shared" si="93"/>
        <v>6</v>
      </c>
      <c r="Z43" s="83">
        <f t="shared" si="94"/>
        <v>0</v>
      </c>
      <c r="AA43" s="84" t="str">
        <f t="shared" si="95"/>
        <v>B</v>
      </c>
      <c r="AB43" s="83" t="str">
        <f t="shared" si="96"/>
        <v>N</v>
      </c>
      <c r="AC43" s="85">
        <v>9</v>
      </c>
      <c r="AD43" s="82"/>
      <c r="AE43" s="81">
        <f t="shared" si="97"/>
        <v>9</v>
      </c>
      <c r="AF43" s="82">
        <f t="shared" si="98"/>
        <v>0</v>
      </c>
      <c r="AG43" s="83">
        <f t="shared" si="99"/>
        <v>0</v>
      </c>
      <c r="AH43" s="84" t="str">
        <f t="shared" si="100"/>
        <v>F</v>
      </c>
      <c r="AI43" s="83" t="str">
        <f t="shared" si="101"/>
        <v>N</v>
      </c>
      <c r="AJ43" s="85">
        <v>12</v>
      </c>
      <c r="AK43" s="86"/>
      <c r="AL43" s="81">
        <f t="shared" si="102"/>
        <v>12</v>
      </c>
      <c r="AM43" s="82">
        <f t="shared" si="103"/>
        <v>4</v>
      </c>
      <c r="AN43" s="83">
        <f t="shared" si="104"/>
        <v>0</v>
      </c>
      <c r="AO43" s="84" t="str">
        <f t="shared" si="105"/>
        <v>D</v>
      </c>
      <c r="AP43" s="83" t="str">
        <f t="shared" si="106"/>
        <v>N</v>
      </c>
      <c r="AQ43" s="85">
        <f t="shared" si="107"/>
        <v>11.459999999999999</v>
      </c>
      <c r="AR43" s="82">
        <f t="shared" si="108"/>
        <v>16</v>
      </c>
      <c r="AS43" s="82">
        <f t="shared" si="109"/>
        <v>0</v>
      </c>
      <c r="AT43" s="82" t="str">
        <f t="shared" si="110"/>
        <v>N</v>
      </c>
      <c r="AU43" s="87">
        <f t="shared" si="111"/>
        <v>12.5</v>
      </c>
      <c r="AV43" s="82">
        <f t="shared" si="112"/>
        <v>10</v>
      </c>
      <c r="AW43" s="82">
        <f t="shared" si="113"/>
        <v>0</v>
      </c>
      <c r="AX43" s="82" t="str">
        <f t="shared" si="114"/>
        <v>N</v>
      </c>
      <c r="AY43" s="85">
        <f t="shared" si="115"/>
        <v>12</v>
      </c>
      <c r="AZ43" s="82">
        <f t="shared" si="116"/>
        <v>4</v>
      </c>
      <c r="BA43" s="82">
        <f t="shared" si="117"/>
        <v>0</v>
      </c>
      <c r="BB43" s="82" t="str">
        <f t="shared" si="118"/>
        <v>N</v>
      </c>
      <c r="BC43" s="81">
        <f t="shared" si="119"/>
        <v>11.887272727272727</v>
      </c>
      <c r="BD43" s="83">
        <f t="shared" si="120"/>
        <v>0</v>
      </c>
      <c r="BE43" s="83">
        <f t="shared" si="121"/>
        <v>30</v>
      </c>
      <c r="BF43" s="83">
        <f t="shared" si="122"/>
        <v>30</v>
      </c>
      <c r="BG43" s="82" t="str">
        <f t="shared" si="123"/>
        <v>N</v>
      </c>
      <c r="BH43" s="88" t="str">
        <f t="shared" si="124"/>
        <v>Semestre validé</v>
      </c>
      <c r="BK43" s="93">
        <v>22</v>
      </c>
      <c r="BL43" s="171" t="s">
        <v>271</v>
      </c>
      <c r="BM43" s="80" t="s">
        <v>272</v>
      </c>
      <c r="BN43" s="171" t="s">
        <v>270</v>
      </c>
      <c r="BO43" s="136"/>
      <c r="BP43" s="137"/>
      <c r="BQ43" s="138">
        <f t="shared" si="125"/>
        <v>0</v>
      </c>
      <c r="BR43" s="139">
        <f t="shared" si="126"/>
        <v>0</v>
      </c>
      <c r="BS43" s="139">
        <f t="shared" si="127"/>
        <v>0</v>
      </c>
      <c r="BT43" s="140" t="str">
        <f t="shared" si="128"/>
        <v>F</v>
      </c>
      <c r="BU43" s="139" t="str">
        <f t="shared" si="129"/>
        <v>N</v>
      </c>
      <c r="BV43" s="141"/>
      <c r="BW43" s="142"/>
      <c r="BX43" s="138">
        <f t="shared" si="130"/>
        <v>0</v>
      </c>
      <c r="BY43" s="139">
        <f t="shared" si="131"/>
        <v>0</v>
      </c>
      <c r="BZ43" s="139">
        <f t="shared" si="132"/>
        <v>0</v>
      </c>
      <c r="CA43" s="140" t="str">
        <f t="shared" si="133"/>
        <v>F</v>
      </c>
      <c r="CB43" s="139" t="str">
        <f t="shared" si="134"/>
        <v>N</v>
      </c>
      <c r="CC43" s="141"/>
      <c r="CD43" s="142"/>
      <c r="CE43" s="138">
        <f t="shared" si="135"/>
        <v>0</v>
      </c>
      <c r="CF43" s="139">
        <f t="shared" si="136"/>
        <v>0</v>
      </c>
      <c r="CG43" s="139">
        <f t="shared" si="137"/>
        <v>0</v>
      </c>
      <c r="CH43" s="140" t="str">
        <f t="shared" si="138"/>
        <v>F</v>
      </c>
      <c r="CI43" s="139" t="str">
        <f t="shared" si="139"/>
        <v>N</v>
      </c>
      <c r="CJ43" s="141"/>
      <c r="CK43" s="142"/>
      <c r="CL43" s="138">
        <f t="shared" si="140"/>
        <v>0</v>
      </c>
      <c r="CM43" s="139">
        <f t="shared" si="141"/>
        <v>0</v>
      </c>
      <c r="CN43" s="139">
        <f t="shared" si="142"/>
        <v>0</v>
      </c>
      <c r="CO43" s="140" t="str">
        <f t="shared" si="143"/>
        <v>F</v>
      </c>
      <c r="CP43" s="139" t="str">
        <f t="shared" si="144"/>
        <v>N</v>
      </c>
      <c r="CQ43" s="141"/>
      <c r="CR43" s="142"/>
      <c r="CS43" s="138">
        <f t="shared" si="145"/>
        <v>0</v>
      </c>
      <c r="CT43" s="139">
        <f t="shared" si="146"/>
        <v>0</v>
      </c>
      <c r="CU43" s="139">
        <f t="shared" si="147"/>
        <v>0</v>
      </c>
      <c r="CV43" s="140" t="str">
        <f t="shared" si="148"/>
        <v>F</v>
      </c>
      <c r="CW43" s="139" t="str">
        <f t="shared" si="149"/>
        <v>N</v>
      </c>
      <c r="CX43" s="141"/>
      <c r="CY43" s="142"/>
      <c r="CZ43" s="138">
        <f t="shared" si="150"/>
        <v>0</v>
      </c>
      <c r="DA43" s="139">
        <f t="shared" si="151"/>
        <v>0</v>
      </c>
      <c r="DB43" s="139">
        <f t="shared" si="152"/>
        <v>0</v>
      </c>
      <c r="DC43" s="140" t="str">
        <f t="shared" si="153"/>
        <v>F</v>
      </c>
      <c r="DD43" s="139" t="str">
        <f t="shared" si="154"/>
        <v>N</v>
      </c>
      <c r="DE43" s="138">
        <f t="shared" si="155"/>
        <v>0</v>
      </c>
      <c r="DF43" s="139">
        <f t="shared" si="156"/>
        <v>0</v>
      </c>
      <c r="DG43" s="139">
        <f t="shared" si="157"/>
        <v>0</v>
      </c>
      <c r="DH43" s="139" t="str">
        <f t="shared" si="158"/>
        <v>N</v>
      </c>
      <c r="DI43" s="138">
        <f t="shared" si="159"/>
        <v>0</v>
      </c>
      <c r="DJ43" s="139">
        <f t="shared" si="160"/>
        <v>0</v>
      </c>
      <c r="DK43" s="139">
        <f t="shared" si="161"/>
        <v>0</v>
      </c>
      <c r="DL43" s="139" t="str">
        <f t="shared" si="162"/>
        <v>N</v>
      </c>
      <c r="DM43" s="138">
        <f t="shared" si="163"/>
        <v>0</v>
      </c>
      <c r="DN43" s="139">
        <f t="shared" si="164"/>
        <v>0</v>
      </c>
      <c r="DO43" s="139">
        <f t="shared" si="165"/>
        <v>0</v>
      </c>
      <c r="DP43" s="139" t="str">
        <f t="shared" si="166"/>
        <v>N</v>
      </c>
      <c r="DQ43" s="138">
        <f t="shared" si="167"/>
        <v>0</v>
      </c>
      <c r="DR43" s="139">
        <f t="shared" si="168"/>
        <v>0</v>
      </c>
      <c r="DS43" s="139">
        <f t="shared" si="169"/>
        <v>0</v>
      </c>
      <c r="DT43" s="139">
        <f t="shared" si="170"/>
        <v>0</v>
      </c>
      <c r="DU43" s="139" t="str">
        <f t="shared" si="171"/>
        <v>N</v>
      </c>
      <c r="DV43" s="143" t="str">
        <f t="shared" si="172"/>
        <v>semestre non validé</v>
      </c>
      <c r="DZ43" s="3"/>
      <c r="EA43" s="118">
        <v>22</v>
      </c>
      <c r="EB43" s="92" t="s">
        <v>160</v>
      </c>
      <c r="EC43" s="92" t="s">
        <v>161</v>
      </c>
      <c r="ED43" s="92" t="s">
        <v>186</v>
      </c>
      <c r="EE43" s="111">
        <f t="shared" si="173"/>
        <v>11.887272727272727</v>
      </c>
      <c r="EF43" s="112">
        <f t="shared" si="174"/>
        <v>30</v>
      </c>
      <c r="EG43" s="111">
        <f t="shared" si="175"/>
        <v>0</v>
      </c>
      <c r="EH43" s="112">
        <f t="shared" si="176"/>
        <v>0</v>
      </c>
      <c r="EI43" s="111">
        <f t="shared" si="177"/>
        <v>5.4483333333333333</v>
      </c>
      <c r="EJ43" s="112">
        <f t="shared" si="178"/>
        <v>30</v>
      </c>
      <c r="EK43" s="148" t="str">
        <f t="shared" si="179"/>
        <v>Rattrapage</v>
      </c>
      <c r="EL43" s="92"/>
      <c r="EM43" s="92"/>
      <c r="EN43" s="113" t="str">
        <f t="shared" si="90"/>
        <v>N</v>
      </c>
      <c r="EO43" s="69"/>
    </row>
    <row r="44" spans="1:145" ht="32.1" customHeight="1" thickBot="1">
      <c r="A44" s="93">
        <v>23</v>
      </c>
      <c r="B44" s="171" t="s">
        <v>274</v>
      </c>
      <c r="C44" s="80" t="s">
        <v>275</v>
      </c>
      <c r="D44" s="172" t="s">
        <v>273</v>
      </c>
      <c r="E44" s="175" t="s">
        <v>325</v>
      </c>
      <c r="F44" s="175" t="s">
        <v>309</v>
      </c>
      <c r="G44" s="11" t="s">
        <v>331</v>
      </c>
      <c r="H44" s="71">
        <v>9.33</v>
      </c>
      <c r="I44" s="62"/>
      <c r="J44" s="81">
        <f t="shared" si="0"/>
        <v>9.33</v>
      </c>
      <c r="K44" s="82">
        <f t="shared" si="1"/>
        <v>0</v>
      </c>
      <c r="L44" s="83">
        <f t="shared" si="2"/>
        <v>0</v>
      </c>
      <c r="M44" s="84" t="str">
        <f t="shared" si="3"/>
        <v>F</v>
      </c>
      <c r="N44" s="83" t="str">
        <f t="shared" si="4"/>
        <v>N</v>
      </c>
      <c r="O44" s="91">
        <v>9.5</v>
      </c>
      <c r="P44" s="92"/>
      <c r="Q44" s="81">
        <f t="shared" si="5"/>
        <v>9.5</v>
      </c>
      <c r="R44" s="82">
        <f t="shared" si="6"/>
        <v>0</v>
      </c>
      <c r="S44" s="83">
        <f t="shared" si="7"/>
        <v>0</v>
      </c>
      <c r="T44" s="84" t="str">
        <f t="shared" si="8"/>
        <v>F</v>
      </c>
      <c r="U44" s="83" t="str">
        <f t="shared" si="91"/>
        <v>N</v>
      </c>
      <c r="V44" s="85">
        <v>12.5</v>
      </c>
      <c r="W44" s="82"/>
      <c r="X44" s="81">
        <f t="shared" si="92"/>
        <v>12.5</v>
      </c>
      <c r="Y44" s="82">
        <f t="shared" si="93"/>
        <v>6</v>
      </c>
      <c r="Z44" s="83">
        <f t="shared" si="94"/>
        <v>0</v>
      </c>
      <c r="AA44" s="84" t="str">
        <f t="shared" si="95"/>
        <v>D</v>
      </c>
      <c r="AB44" s="83" t="str">
        <f t="shared" si="96"/>
        <v>N</v>
      </c>
      <c r="AC44" s="85">
        <v>8</v>
      </c>
      <c r="AD44" s="82"/>
      <c r="AE44" s="81">
        <f t="shared" si="97"/>
        <v>8</v>
      </c>
      <c r="AF44" s="82">
        <f t="shared" si="98"/>
        <v>0</v>
      </c>
      <c r="AG44" s="83">
        <f t="shared" si="99"/>
        <v>0</v>
      </c>
      <c r="AH44" s="84" t="str">
        <f t="shared" si="100"/>
        <v>F</v>
      </c>
      <c r="AI44" s="83" t="str">
        <f t="shared" si="101"/>
        <v>N</v>
      </c>
      <c r="AJ44" s="85">
        <v>13</v>
      </c>
      <c r="AK44" s="86"/>
      <c r="AL44" s="81">
        <f t="shared" si="102"/>
        <v>13</v>
      </c>
      <c r="AM44" s="82">
        <f t="shared" si="103"/>
        <v>4</v>
      </c>
      <c r="AN44" s="83">
        <f t="shared" si="104"/>
        <v>0</v>
      </c>
      <c r="AO44" s="84" t="str">
        <f t="shared" si="105"/>
        <v>D</v>
      </c>
      <c r="AP44" s="83" t="str">
        <f t="shared" si="106"/>
        <v>N</v>
      </c>
      <c r="AQ44" s="85">
        <f t="shared" si="107"/>
        <v>9.4150000000000009</v>
      </c>
      <c r="AR44" s="82">
        <f t="shared" si="108"/>
        <v>0</v>
      </c>
      <c r="AS44" s="82">
        <f t="shared" si="109"/>
        <v>0</v>
      </c>
      <c r="AT44" s="82" t="str">
        <f t="shared" si="110"/>
        <v>N</v>
      </c>
      <c r="AU44" s="87">
        <f t="shared" si="111"/>
        <v>10.25</v>
      </c>
      <c r="AV44" s="82">
        <f t="shared" si="112"/>
        <v>10</v>
      </c>
      <c r="AW44" s="82">
        <f t="shared" si="113"/>
        <v>0</v>
      </c>
      <c r="AX44" s="82" t="str">
        <f t="shared" si="114"/>
        <v>N</v>
      </c>
      <c r="AY44" s="85">
        <f t="shared" si="115"/>
        <v>13</v>
      </c>
      <c r="AZ44" s="82">
        <f t="shared" si="116"/>
        <v>4</v>
      </c>
      <c r="BA44" s="82">
        <f t="shared" si="117"/>
        <v>0</v>
      </c>
      <c r="BB44" s="82" t="str">
        <f t="shared" si="118"/>
        <v>N</v>
      </c>
      <c r="BC44" s="81">
        <f t="shared" si="119"/>
        <v>10.044545454545455</v>
      </c>
      <c r="BD44" s="83">
        <f t="shared" si="120"/>
        <v>0</v>
      </c>
      <c r="BE44" s="83">
        <f t="shared" si="121"/>
        <v>14</v>
      </c>
      <c r="BF44" s="83">
        <f t="shared" si="122"/>
        <v>30</v>
      </c>
      <c r="BG44" s="82" t="str">
        <f t="shared" si="123"/>
        <v>N</v>
      </c>
      <c r="BH44" s="88" t="str">
        <f t="shared" si="124"/>
        <v>Semestre validé</v>
      </c>
      <c r="BK44" s="93">
        <v>23</v>
      </c>
      <c r="BL44" s="171" t="s">
        <v>274</v>
      </c>
      <c r="BM44" s="80" t="s">
        <v>275</v>
      </c>
      <c r="BN44" s="171" t="s">
        <v>273</v>
      </c>
      <c r="BO44" s="136"/>
      <c r="BP44" s="137"/>
      <c r="BQ44" s="138">
        <f t="shared" si="125"/>
        <v>0</v>
      </c>
      <c r="BR44" s="139">
        <f t="shared" si="126"/>
        <v>0</v>
      </c>
      <c r="BS44" s="139">
        <f t="shared" si="127"/>
        <v>0</v>
      </c>
      <c r="BT44" s="140" t="str">
        <f t="shared" si="128"/>
        <v>F</v>
      </c>
      <c r="BU44" s="139" t="str">
        <f t="shared" si="129"/>
        <v>N</v>
      </c>
      <c r="BV44" s="141"/>
      <c r="BW44" s="142"/>
      <c r="BX44" s="138">
        <f t="shared" si="130"/>
        <v>0</v>
      </c>
      <c r="BY44" s="139">
        <f t="shared" si="131"/>
        <v>0</v>
      </c>
      <c r="BZ44" s="139">
        <f t="shared" si="132"/>
        <v>0</v>
      </c>
      <c r="CA44" s="140" t="str">
        <f t="shared" si="133"/>
        <v>F</v>
      </c>
      <c r="CB44" s="139" t="str">
        <f t="shared" si="134"/>
        <v>N</v>
      </c>
      <c r="CC44" s="141"/>
      <c r="CD44" s="142"/>
      <c r="CE44" s="138">
        <f t="shared" si="135"/>
        <v>0</v>
      </c>
      <c r="CF44" s="139">
        <f t="shared" si="136"/>
        <v>0</v>
      </c>
      <c r="CG44" s="139">
        <f t="shared" si="137"/>
        <v>0</v>
      </c>
      <c r="CH44" s="140" t="str">
        <f t="shared" si="138"/>
        <v>F</v>
      </c>
      <c r="CI44" s="139" t="str">
        <f t="shared" si="139"/>
        <v>N</v>
      </c>
      <c r="CJ44" s="141"/>
      <c r="CK44" s="142"/>
      <c r="CL44" s="138">
        <f t="shared" si="140"/>
        <v>0</v>
      </c>
      <c r="CM44" s="139">
        <f t="shared" si="141"/>
        <v>0</v>
      </c>
      <c r="CN44" s="139">
        <f t="shared" si="142"/>
        <v>0</v>
      </c>
      <c r="CO44" s="140" t="str">
        <f t="shared" si="143"/>
        <v>F</v>
      </c>
      <c r="CP44" s="139" t="str">
        <f t="shared" si="144"/>
        <v>N</v>
      </c>
      <c r="CQ44" s="141"/>
      <c r="CR44" s="142"/>
      <c r="CS44" s="138">
        <f t="shared" si="145"/>
        <v>0</v>
      </c>
      <c r="CT44" s="139">
        <f t="shared" si="146"/>
        <v>0</v>
      </c>
      <c r="CU44" s="139">
        <f t="shared" si="147"/>
        <v>0</v>
      </c>
      <c r="CV44" s="140" t="str">
        <f t="shared" si="148"/>
        <v>F</v>
      </c>
      <c r="CW44" s="139" t="str">
        <f t="shared" si="149"/>
        <v>N</v>
      </c>
      <c r="CX44" s="141"/>
      <c r="CY44" s="142"/>
      <c r="CZ44" s="138">
        <f t="shared" si="150"/>
        <v>0</v>
      </c>
      <c r="DA44" s="139">
        <f t="shared" si="151"/>
        <v>0</v>
      </c>
      <c r="DB44" s="139">
        <f t="shared" si="152"/>
        <v>0</v>
      </c>
      <c r="DC44" s="140" t="str">
        <f t="shared" si="153"/>
        <v>F</v>
      </c>
      <c r="DD44" s="139" t="str">
        <f t="shared" si="154"/>
        <v>N</v>
      </c>
      <c r="DE44" s="138">
        <f t="shared" si="155"/>
        <v>0</v>
      </c>
      <c r="DF44" s="139">
        <f t="shared" si="156"/>
        <v>0</v>
      </c>
      <c r="DG44" s="139">
        <f t="shared" si="157"/>
        <v>0</v>
      </c>
      <c r="DH44" s="139" t="str">
        <f t="shared" si="158"/>
        <v>N</v>
      </c>
      <c r="DI44" s="138">
        <f t="shared" si="159"/>
        <v>0</v>
      </c>
      <c r="DJ44" s="139">
        <f t="shared" si="160"/>
        <v>0</v>
      </c>
      <c r="DK44" s="139">
        <f t="shared" si="161"/>
        <v>0</v>
      </c>
      <c r="DL44" s="139" t="str">
        <f t="shared" si="162"/>
        <v>N</v>
      </c>
      <c r="DM44" s="138">
        <f t="shared" si="163"/>
        <v>0</v>
      </c>
      <c r="DN44" s="139">
        <f t="shared" si="164"/>
        <v>0</v>
      </c>
      <c r="DO44" s="139">
        <f t="shared" si="165"/>
        <v>0</v>
      </c>
      <c r="DP44" s="139" t="str">
        <f t="shared" si="166"/>
        <v>N</v>
      </c>
      <c r="DQ44" s="138">
        <f t="shared" si="167"/>
        <v>0</v>
      </c>
      <c r="DR44" s="139">
        <f t="shared" si="168"/>
        <v>0</v>
      </c>
      <c r="DS44" s="139">
        <f t="shared" si="169"/>
        <v>0</v>
      </c>
      <c r="DT44" s="139">
        <f t="shared" si="170"/>
        <v>0</v>
      </c>
      <c r="DU44" s="139" t="str">
        <f t="shared" si="171"/>
        <v>N</v>
      </c>
      <c r="DV44" s="143" t="str">
        <f t="shared" si="172"/>
        <v>semestre non validé</v>
      </c>
      <c r="DZ44" s="3"/>
      <c r="EA44" s="118">
        <v>23</v>
      </c>
      <c r="EB44" s="92" t="s">
        <v>162</v>
      </c>
      <c r="EC44" s="92" t="s">
        <v>163</v>
      </c>
      <c r="ED44" s="92" t="s">
        <v>187</v>
      </c>
      <c r="EE44" s="111">
        <f t="shared" si="173"/>
        <v>10.044545454545455</v>
      </c>
      <c r="EF44" s="112">
        <f t="shared" si="174"/>
        <v>30</v>
      </c>
      <c r="EG44" s="111">
        <f t="shared" si="175"/>
        <v>0</v>
      </c>
      <c r="EH44" s="112">
        <f t="shared" si="176"/>
        <v>0</v>
      </c>
      <c r="EI44" s="111">
        <f t="shared" si="177"/>
        <v>4.6037500000000007</v>
      </c>
      <c r="EJ44" s="112">
        <f t="shared" si="178"/>
        <v>30</v>
      </c>
      <c r="EK44" s="148" t="str">
        <f t="shared" si="179"/>
        <v>Rattrapage</v>
      </c>
      <c r="EL44" s="92"/>
      <c r="EM44" s="92"/>
      <c r="EN44" s="113" t="str">
        <f t="shared" si="90"/>
        <v>N</v>
      </c>
      <c r="EO44" s="69"/>
    </row>
    <row r="45" spans="1:145" ht="32.1" customHeight="1" thickBot="1">
      <c r="A45" s="93">
        <v>24</v>
      </c>
      <c r="B45" s="171" t="s">
        <v>277</v>
      </c>
      <c r="C45" s="80" t="s">
        <v>278</v>
      </c>
      <c r="D45" s="172" t="s">
        <v>276</v>
      </c>
      <c r="E45" s="175" t="s">
        <v>326</v>
      </c>
      <c r="F45" s="175" t="s">
        <v>289</v>
      </c>
      <c r="G45" s="11" t="s">
        <v>331</v>
      </c>
      <c r="H45" s="71">
        <v>13.33</v>
      </c>
      <c r="I45" s="62"/>
      <c r="J45" s="81">
        <f t="shared" si="0"/>
        <v>13.33</v>
      </c>
      <c r="K45" s="82">
        <f t="shared" si="1"/>
        <v>8</v>
      </c>
      <c r="L45" s="83">
        <f t="shared" si="2"/>
        <v>0</v>
      </c>
      <c r="M45" s="84" t="str">
        <f t="shared" si="3"/>
        <v>D</v>
      </c>
      <c r="N45" s="83" t="str">
        <f t="shared" si="4"/>
        <v>N</v>
      </c>
      <c r="O45" s="91">
        <v>3.5</v>
      </c>
      <c r="P45" s="92"/>
      <c r="Q45" s="81">
        <f t="shared" si="5"/>
        <v>3.5</v>
      </c>
      <c r="R45" s="82">
        <f t="shared" si="6"/>
        <v>0</v>
      </c>
      <c r="S45" s="83">
        <f t="shared" si="7"/>
        <v>0</v>
      </c>
      <c r="T45" s="84" t="str">
        <f t="shared" si="8"/>
        <v>F</v>
      </c>
      <c r="U45" s="83" t="str">
        <f t="shared" si="91"/>
        <v>N</v>
      </c>
      <c r="V45" s="85">
        <v>17.5</v>
      </c>
      <c r="W45" s="82"/>
      <c r="X45" s="81">
        <f t="shared" si="92"/>
        <v>17.5</v>
      </c>
      <c r="Y45" s="82">
        <f t="shared" si="93"/>
        <v>6</v>
      </c>
      <c r="Z45" s="83">
        <f t="shared" si="94"/>
        <v>0</v>
      </c>
      <c r="AA45" s="84" t="str">
        <f t="shared" si="95"/>
        <v>B</v>
      </c>
      <c r="AB45" s="83" t="str">
        <f t="shared" si="96"/>
        <v>N</v>
      </c>
      <c r="AC45" s="85">
        <v>11</v>
      </c>
      <c r="AD45" s="82"/>
      <c r="AE45" s="81">
        <f t="shared" si="97"/>
        <v>11</v>
      </c>
      <c r="AF45" s="82">
        <f t="shared" si="98"/>
        <v>4</v>
      </c>
      <c r="AG45" s="83">
        <f t="shared" si="99"/>
        <v>0</v>
      </c>
      <c r="AH45" s="84" t="str">
        <f t="shared" si="100"/>
        <v>E</v>
      </c>
      <c r="AI45" s="83" t="str">
        <f t="shared" si="101"/>
        <v>N</v>
      </c>
      <c r="AJ45" s="85">
        <v>12.83</v>
      </c>
      <c r="AK45" s="86"/>
      <c r="AL45" s="81">
        <f t="shared" si="102"/>
        <v>12.83</v>
      </c>
      <c r="AM45" s="82">
        <f t="shared" si="103"/>
        <v>4</v>
      </c>
      <c r="AN45" s="83">
        <f t="shared" si="104"/>
        <v>0</v>
      </c>
      <c r="AO45" s="84" t="str">
        <f t="shared" si="105"/>
        <v>D</v>
      </c>
      <c r="AP45" s="83" t="str">
        <f t="shared" si="106"/>
        <v>N</v>
      </c>
      <c r="AQ45" s="85">
        <f t="shared" si="107"/>
        <v>8.4150000000000009</v>
      </c>
      <c r="AR45" s="82">
        <f t="shared" si="108"/>
        <v>8</v>
      </c>
      <c r="AS45" s="82">
        <f t="shared" si="109"/>
        <v>0</v>
      </c>
      <c r="AT45" s="82" t="str">
        <f t="shared" si="110"/>
        <v>N</v>
      </c>
      <c r="AU45" s="87">
        <f t="shared" si="111"/>
        <v>14.25</v>
      </c>
      <c r="AV45" s="82">
        <f t="shared" si="112"/>
        <v>10</v>
      </c>
      <c r="AW45" s="82">
        <f t="shared" si="113"/>
        <v>0</v>
      </c>
      <c r="AX45" s="82" t="str">
        <f t="shared" si="114"/>
        <v>N</v>
      </c>
      <c r="AY45" s="85">
        <f t="shared" si="115"/>
        <v>12.83</v>
      </c>
      <c r="AZ45" s="82">
        <f t="shared" si="116"/>
        <v>4</v>
      </c>
      <c r="BA45" s="82">
        <f t="shared" si="117"/>
        <v>0</v>
      </c>
      <c r="BB45" s="82" t="str">
        <f t="shared" si="118"/>
        <v>N</v>
      </c>
      <c r="BC45" s="81">
        <f t="shared" si="119"/>
        <v>10.938181818181819</v>
      </c>
      <c r="BD45" s="83">
        <f t="shared" si="120"/>
        <v>0</v>
      </c>
      <c r="BE45" s="83">
        <f t="shared" si="121"/>
        <v>22</v>
      </c>
      <c r="BF45" s="83">
        <f t="shared" si="122"/>
        <v>30</v>
      </c>
      <c r="BG45" s="82" t="str">
        <f t="shared" si="123"/>
        <v>N</v>
      </c>
      <c r="BH45" s="88" t="str">
        <f t="shared" si="124"/>
        <v>Semestre validé</v>
      </c>
      <c r="BK45" s="93">
        <v>24</v>
      </c>
      <c r="BL45" s="171" t="s">
        <v>277</v>
      </c>
      <c r="BM45" s="80" t="s">
        <v>278</v>
      </c>
      <c r="BN45" s="171" t="s">
        <v>276</v>
      </c>
      <c r="BO45" s="136"/>
      <c r="BP45" s="137"/>
      <c r="BQ45" s="138">
        <f t="shared" si="125"/>
        <v>0</v>
      </c>
      <c r="BR45" s="139">
        <f t="shared" si="126"/>
        <v>0</v>
      </c>
      <c r="BS45" s="139">
        <f t="shared" si="127"/>
        <v>0</v>
      </c>
      <c r="BT45" s="140" t="str">
        <f t="shared" si="128"/>
        <v>F</v>
      </c>
      <c r="BU45" s="139" t="str">
        <f t="shared" si="129"/>
        <v>N</v>
      </c>
      <c r="BV45" s="141"/>
      <c r="BW45" s="142"/>
      <c r="BX45" s="138">
        <f t="shared" si="130"/>
        <v>0</v>
      </c>
      <c r="BY45" s="139">
        <f t="shared" si="131"/>
        <v>0</v>
      </c>
      <c r="BZ45" s="139">
        <f t="shared" si="132"/>
        <v>0</v>
      </c>
      <c r="CA45" s="140" t="str">
        <f t="shared" si="133"/>
        <v>F</v>
      </c>
      <c r="CB45" s="139" t="str">
        <f t="shared" si="134"/>
        <v>N</v>
      </c>
      <c r="CC45" s="141"/>
      <c r="CD45" s="142"/>
      <c r="CE45" s="138">
        <f t="shared" si="135"/>
        <v>0</v>
      </c>
      <c r="CF45" s="139">
        <f t="shared" si="136"/>
        <v>0</v>
      </c>
      <c r="CG45" s="139">
        <f t="shared" si="137"/>
        <v>0</v>
      </c>
      <c r="CH45" s="140" t="str">
        <f t="shared" si="138"/>
        <v>F</v>
      </c>
      <c r="CI45" s="139" t="str">
        <f t="shared" si="139"/>
        <v>N</v>
      </c>
      <c r="CJ45" s="141"/>
      <c r="CK45" s="142"/>
      <c r="CL45" s="138">
        <f t="shared" si="140"/>
        <v>0</v>
      </c>
      <c r="CM45" s="139">
        <f t="shared" si="141"/>
        <v>0</v>
      </c>
      <c r="CN45" s="139">
        <f t="shared" si="142"/>
        <v>0</v>
      </c>
      <c r="CO45" s="140" t="str">
        <f t="shared" si="143"/>
        <v>F</v>
      </c>
      <c r="CP45" s="139" t="str">
        <f t="shared" si="144"/>
        <v>N</v>
      </c>
      <c r="CQ45" s="141"/>
      <c r="CR45" s="142"/>
      <c r="CS45" s="138">
        <f t="shared" si="145"/>
        <v>0</v>
      </c>
      <c r="CT45" s="139">
        <f t="shared" si="146"/>
        <v>0</v>
      </c>
      <c r="CU45" s="139">
        <f t="shared" si="147"/>
        <v>0</v>
      </c>
      <c r="CV45" s="140" t="str">
        <f t="shared" si="148"/>
        <v>F</v>
      </c>
      <c r="CW45" s="139" t="str">
        <f t="shared" si="149"/>
        <v>N</v>
      </c>
      <c r="CX45" s="141"/>
      <c r="CY45" s="142"/>
      <c r="CZ45" s="138">
        <f t="shared" si="150"/>
        <v>0</v>
      </c>
      <c r="DA45" s="139">
        <f t="shared" si="151"/>
        <v>0</v>
      </c>
      <c r="DB45" s="139">
        <f t="shared" si="152"/>
        <v>0</v>
      </c>
      <c r="DC45" s="140" t="str">
        <f t="shared" si="153"/>
        <v>F</v>
      </c>
      <c r="DD45" s="139" t="str">
        <f t="shared" si="154"/>
        <v>N</v>
      </c>
      <c r="DE45" s="138">
        <f t="shared" si="155"/>
        <v>0</v>
      </c>
      <c r="DF45" s="139">
        <f t="shared" si="156"/>
        <v>0</v>
      </c>
      <c r="DG45" s="139">
        <f t="shared" si="157"/>
        <v>0</v>
      </c>
      <c r="DH45" s="139" t="str">
        <f t="shared" si="158"/>
        <v>N</v>
      </c>
      <c r="DI45" s="138">
        <f t="shared" si="159"/>
        <v>0</v>
      </c>
      <c r="DJ45" s="139">
        <f t="shared" si="160"/>
        <v>0</v>
      </c>
      <c r="DK45" s="139">
        <f t="shared" si="161"/>
        <v>0</v>
      </c>
      <c r="DL45" s="139" t="str">
        <f t="shared" si="162"/>
        <v>N</v>
      </c>
      <c r="DM45" s="138">
        <f t="shared" si="163"/>
        <v>0</v>
      </c>
      <c r="DN45" s="139">
        <f t="shared" si="164"/>
        <v>0</v>
      </c>
      <c r="DO45" s="139">
        <f t="shared" si="165"/>
        <v>0</v>
      </c>
      <c r="DP45" s="139" t="str">
        <f t="shared" si="166"/>
        <v>N</v>
      </c>
      <c r="DQ45" s="138">
        <f t="shared" si="167"/>
        <v>0</v>
      </c>
      <c r="DR45" s="139">
        <f t="shared" si="168"/>
        <v>0</v>
      </c>
      <c r="DS45" s="139">
        <f t="shared" si="169"/>
        <v>0</v>
      </c>
      <c r="DT45" s="139">
        <f t="shared" si="170"/>
        <v>0</v>
      </c>
      <c r="DU45" s="139" t="str">
        <f t="shared" si="171"/>
        <v>N</v>
      </c>
      <c r="DV45" s="143" t="str">
        <f t="shared" si="172"/>
        <v>semestre non validé</v>
      </c>
      <c r="DZ45" s="60"/>
      <c r="EA45" s="118">
        <v>24</v>
      </c>
      <c r="EB45" s="117" t="s">
        <v>164</v>
      </c>
      <c r="EC45" s="117" t="s">
        <v>165</v>
      </c>
      <c r="ED45" s="117" t="s">
        <v>188</v>
      </c>
      <c r="EE45" s="111">
        <f t="shared" si="173"/>
        <v>10.938181818181819</v>
      </c>
      <c r="EF45" s="112">
        <f t="shared" si="174"/>
        <v>30</v>
      </c>
      <c r="EG45" s="111">
        <f t="shared" si="175"/>
        <v>0</v>
      </c>
      <c r="EH45" s="112">
        <f t="shared" si="176"/>
        <v>0</v>
      </c>
      <c r="EI45" s="111">
        <f t="shared" si="177"/>
        <v>5.0133333333333336</v>
      </c>
      <c r="EJ45" s="112">
        <f t="shared" si="178"/>
        <v>30</v>
      </c>
      <c r="EK45" s="148" t="str">
        <f t="shared" si="179"/>
        <v>Rattrapage</v>
      </c>
      <c r="EL45" s="117"/>
      <c r="EM45" s="117"/>
      <c r="EN45" s="113" t="str">
        <f t="shared" si="90"/>
        <v>N</v>
      </c>
      <c r="EO45" s="70"/>
    </row>
    <row r="46" spans="1:145" ht="24" thickBot="1">
      <c r="A46" s="93">
        <v>25</v>
      </c>
      <c r="B46" s="171" t="s">
        <v>280</v>
      </c>
      <c r="C46" s="80" t="s">
        <v>281</v>
      </c>
      <c r="D46" s="172" t="s">
        <v>279</v>
      </c>
      <c r="E46" s="175" t="s">
        <v>327</v>
      </c>
      <c r="F46" s="175" t="s">
        <v>309</v>
      </c>
      <c r="G46" s="11" t="s">
        <v>331</v>
      </c>
      <c r="H46" s="11">
        <v>10</v>
      </c>
      <c r="I46" s="62"/>
      <c r="J46" s="81">
        <f t="shared" si="0"/>
        <v>10</v>
      </c>
      <c r="K46" s="82">
        <f t="shared" si="1"/>
        <v>8</v>
      </c>
      <c r="L46" s="83">
        <f t="shared" si="2"/>
        <v>0</v>
      </c>
      <c r="M46" s="84" t="str">
        <f t="shared" si="3"/>
        <v>E</v>
      </c>
      <c r="N46" s="83" t="str">
        <f t="shared" si="4"/>
        <v>N</v>
      </c>
      <c r="O46" s="11">
        <v>7.75</v>
      </c>
      <c r="P46" s="62"/>
      <c r="Q46" s="81">
        <f t="shared" si="5"/>
        <v>7.75</v>
      </c>
      <c r="R46" s="82">
        <f t="shared" si="6"/>
        <v>0</v>
      </c>
      <c r="S46" s="83">
        <f t="shared" si="7"/>
        <v>0</v>
      </c>
      <c r="T46" s="84" t="str">
        <f t="shared" si="8"/>
        <v>F</v>
      </c>
      <c r="U46" s="83" t="str">
        <f t="shared" si="91"/>
        <v>N</v>
      </c>
      <c r="V46" s="85">
        <v>14.5</v>
      </c>
      <c r="W46" s="82"/>
      <c r="X46" s="81">
        <f t="shared" si="92"/>
        <v>14.5</v>
      </c>
      <c r="Y46" s="82">
        <f t="shared" si="93"/>
        <v>6</v>
      </c>
      <c r="Z46" s="83">
        <f t="shared" si="94"/>
        <v>0</v>
      </c>
      <c r="AA46" s="84" t="str">
        <f t="shared" si="95"/>
        <v>C</v>
      </c>
      <c r="AB46" s="83" t="str">
        <f t="shared" si="96"/>
        <v>N</v>
      </c>
      <c r="AC46" s="85">
        <v>3.5</v>
      </c>
      <c r="AD46" s="82"/>
      <c r="AE46" s="81">
        <f t="shared" si="97"/>
        <v>3.5</v>
      </c>
      <c r="AF46" s="82">
        <f t="shared" si="98"/>
        <v>0</v>
      </c>
      <c r="AG46" s="83">
        <f t="shared" si="99"/>
        <v>0</v>
      </c>
      <c r="AH46" s="84" t="str">
        <f t="shared" si="100"/>
        <v>F</v>
      </c>
      <c r="AI46" s="83" t="str">
        <f t="shared" si="101"/>
        <v>N</v>
      </c>
      <c r="AJ46" s="85">
        <v>10.33</v>
      </c>
      <c r="AK46" s="86"/>
      <c r="AL46" s="81">
        <f t="shared" si="102"/>
        <v>10.33</v>
      </c>
      <c r="AM46" s="82">
        <f t="shared" si="103"/>
        <v>4</v>
      </c>
      <c r="AN46" s="83">
        <f t="shared" si="104"/>
        <v>0</v>
      </c>
      <c r="AO46" s="84" t="str">
        <f t="shared" si="105"/>
        <v>E</v>
      </c>
      <c r="AP46" s="83" t="str">
        <f t="shared" si="106"/>
        <v>N</v>
      </c>
      <c r="AQ46" s="85">
        <f t="shared" si="107"/>
        <v>8.875</v>
      </c>
      <c r="AR46" s="82">
        <f t="shared" si="108"/>
        <v>8</v>
      </c>
      <c r="AS46" s="82">
        <f t="shared" si="109"/>
        <v>0</v>
      </c>
      <c r="AT46" s="82" t="str">
        <f t="shared" si="110"/>
        <v>N</v>
      </c>
      <c r="AU46" s="87">
        <f t="shared" si="111"/>
        <v>9</v>
      </c>
      <c r="AV46" s="82">
        <f t="shared" si="112"/>
        <v>6</v>
      </c>
      <c r="AW46" s="82">
        <f t="shared" si="113"/>
        <v>0</v>
      </c>
      <c r="AX46" s="82" t="str">
        <f t="shared" si="114"/>
        <v>N</v>
      </c>
      <c r="AY46" s="85">
        <f t="shared" si="115"/>
        <v>10.33</v>
      </c>
      <c r="AZ46" s="82">
        <f t="shared" si="116"/>
        <v>4</v>
      </c>
      <c r="BA46" s="82">
        <f t="shared" si="117"/>
        <v>0</v>
      </c>
      <c r="BB46" s="82" t="str">
        <f t="shared" si="118"/>
        <v>N</v>
      </c>
      <c r="BC46" s="81">
        <f t="shared" si="119"/>
        <v>9.0527272727272727</v>
      </c>
      <c r="BD46" s="83">
        <f t="shared" si="120"/>
        <v>0</v>
      </c>
      <c r="BE46" s="83">
        <f t="shared" si="121"/>
        <v>18</v>
      </c>
      <c r="BF46" s="83">
        <f t="shared" si="122"/>
        <v>18</v>
      </c>
      <c r="BG46" s="82" t="str">
        <f t="shared" si="123"/>
        <v>N</v>
      </c>
      <c r="BH46" s="88" t="str">
        <f t="shared" si="124"/>
        <v>Semestre non validé</v>
      </c>
      <c r="BK46" s="93">
        <v>25</v>
      </c>
      <c r="BL46" s="171" t="s">
        <v>280</v>
      </c>
      <c r="BM46" s="80" t="s">
        <v>281</v>
      </c>
      <c r="BN46" s="172" t="s">
        <v>279</v>
      </c>
      <c r="BO46" s="136"/>
      <c r="BP46" s="137"/>
      <c r="BQ46" s="138">
        <f t="shared" si="125"/>
        <v>0</v>
      </c>
      <c r="BR46" s="139">
        <f t="shared" si="126"/>
        <v>0</v>
      </c>
      <c r="BS46" s="139">
        <f t="shared" si="127"/>
        <v>0</v>
      </c>
      <c r="BT46" s="140" t="str">
        <f t="shared" si="128"/>
        <v>F</v>
      </c>
      <c r="BU46" s="139" t="str">
        <f t="shared" si="129"/>
        <v>N</v>
      </c>
      <c r="BV46" s="141"/>
      <c r="BW46" s="142"/>
      <c r="BX46" s="138">
        <f t="shared" si="130"/>
        <v>0</v>
      </c>
      <c r="BY46" s="139">
        <f t="shared" si="131"/>
        <v>0</v>
      </c>
      <c r="BZ46" s="139">
        <f t="shared" si="132"/>
        <v>0</v>
      </c>
      <c r="CA46" s="140" t="str">
        <f t="shared" si="133"/>
        <v>F</v>
      </c>
      <c r="CB46" s="139" t="str">
        <f t="shared" si="134"/>
        <v>N</v>
      </c>
      <c r="CC46" s="141"/>
      <c r="CD46" s="142"/>
      <c r="CE46" s="138">
        <f t="shared" si="135"/>
        <v>0</v>
      </c>
      <c r="CF46" s="139">
        <f t="shared" si="136"/>
        <v>0</v>
      </c>
      <c r="CG46" s="139">
        <f t="shared" si="137"/>
        <v>0</v>
      </c>
      <c r="CH46" s="140" t="str">
        <f t="shared" si="138"/>
        <v>F</v>
      </c>
      <c r="CI46" s="139" t="str">
        <f t="shared" si="139"/>
        <v>N</v>
      </c>
      <c r="CJ46" s="141"/>
      <c r="CK46" s="142"/>
      <c r="CL46" s="138">
        <f t="shared" si="140"/>
        <v>0</v>
      </c>
      <c r="CM46" s="139">
        <f t="shared" si="141"/>
        <v>0</v>
      </c>
      <c r="CN46" s="139">
        <f t="shared" si="142"/>
        <v>0</v>
      </c>
      <c r="CO46" s="140" t="str">
        <f t="shared" si="143"/>
        <v>F</v>
      </c>
      <c r="CP46" s="139" t="str">
        <f t="shared" si="144"/>
        <v>N</v>
      </c>
      <c r="CQ46" s="141"/>
      <c r="CR46" s="142"/>
      <c r="CS46" s="138">
        <f t="shared" si="145"/>
        <v>0</v>
      </c>
      <c r="CT46" s="139">
        <f t="shared" si="146"/>
        <v>0</v>
      </c>
      <c r="CU46" s="139">
        <f t="shared" si="147"/>
        <v>0</v>
      </c>
      <c r="CV46" s="140" t="str">
        <f t="shared" si="148"/>
        <v>F</v>
      </c>
      <c r="CW46" s="139" t="str">
        <f t="shared" si="149"/>
        <v>N</v>
      </c>
      <c r="CX46" s="141"/>
      <c r="CY46" s="142"/>
      <c r="CZ46" s="138">
        <f t="shared" si="150"/>
        <v>0</v>
      </c>
      <c r="DA46" s="139">
        <f t="shared" si="151"/>
        <v>0</v>
      </c>
      <c r="DB46" s="139">
        <f t="shared" si="152"/>
        <v>0</v>
      </c>
      <c r="DC46" s="140" t="str">
        <f t="shared" si="153"/>
        <v>F</v>
      </c>
      <c r="DD46" s="139" t="str">
        <f t="shared" si="154"/>
        <v>N</v>
      </c>
      <c r="DE46" s="138">
        <f t="shared" si="155"/>
        <v>0</v>
      </c>
      <c r="DF46" s="139">
        <f t="shared" si="156"/>
        <v>0</v>
      </c>
      <c r="DG46" s="139">
        <f t="shared" si="157"/>
        <v>0</v>
      </c>
      <c r="DH46" s="139" t="str">
        <f t="shared" si="158"/>
        <v>N</v>
      </c>
      <c r="DI46" s="138">
        <f t="shared" si="159"/>
        <v>0</v>
      </c>
      <c r="DJ46" s="139">
        <f t="shared" si="160"/>
        <v>0</v>
      </c>
      <c r="DK46" s="139">
        <f t="shared" si="161"/>
        <v>0</v>
      </c>
      <c r="DL46" s="139" t="str">
        <f t="shared" si="162"/>
        <v>N</v>
      </c>
      <c r="DM46" s="138">
        <f t="shared" si="163"/>
        <v>0</v>
      </c>
      <c r="DN46" s="139">
        <f t="shared" si="164"/>
        <v>0</v>
      </c>
      <c r="DO46" s="139">
        <f t="shared" si="165"/>
        <v>0</v>
      </c>
      <c r="DP46" s="139" t="str">
        <f t="shared" si="166"/>
        <v>N</v>
      </c>
      <c r="DQ46" s="138">
        <f t="shared" si="167"/>
        <v>0</v>
      </c>
      <c r="DR46" s="139">
        <f t="shared" si="168"/>
        <v>0</v>
      </c>
      <c r="DS46" s="139">
        <f t="shared" si="169"/>
        <v>0</v>
      </c>
      <c r="DT46" s="139">
        <f t="shared" si="170"/>
        <v>0</v>
      </c>
      <c r="DU46" s="139" t="str">
        <f t="shared" si="171"/>
        <v>N</v>
      </c>
      <c r="DV46" s="143" t="str">
        <f t="shared" si="172"/>
        <v>semestre non validé</v>
      </c>
    </row>
    <row r="47" spans="1:145" ht="27" thickBot="1">
      <c r="A47" s="93">
        <v>26</v>
      </c>
      <c r="B47" s="171" t="s">
        <v>283</v>
      </c>
      <c r="C47" s="80" t="s">
        <v>284</v>
      </c>
      <c r="D47" s="172" t="s">
        <v>282</v>
      </c>
      <c r="E47" s="175" t="s">
        <v>328</v>
      </c>
      <c r="F47" s="175" t="s">
        <v>329</v>
      </c>
      <c r="G47" s="11" t="s">
        <v>331</v>
      </c>
      <c r="H47" s="11">
        <v>11.58</v>
      </c>
      <c r="I47" s="62"/>
      <c r="J47" s="81">
        <f t="shared" si="0"/>
        <v>11.58</v>
      </c>
      <c r="K47" s="82">
        <f t="shared" si="1"/>
        <v>8</v>
      </c>
      <c r="L47" s="83">
        <f t="shared" si="2"/>
        <v>0</v>
      </c>
      <c r="M47" s="84" t="str">
        <f t="shared" si="3"/>
        <v>E</v>
      </c>
      <c r="N47" s="83" t="str">
        <f t="shared" si="4"/>
        <v>N</v>
      </c>
      <c r="O47" s="11">
        <v>8.5</v>
      </c>
      <c r="P47" s="62"/>
      <c r="Q47" s="81">
        <f t="shared" si="5"/>
        <v>8.5</v>
      </c>
      <c r="R47" s="82">
        <f t="shared" si="6"/>
        <v>0</v>
      </c>
      <c r="S47" s="83">
        <f t="shared" si="7"/>
        <v>0</v>
      </c>
      <c r="T47" s="84" t="str">
        <f t="shared" si="8"/>
        <v>F</v>
      </c>
      <c r="U47" s="83" t="str">
        <f t="shared" si="91"/>
        <v>N</v>
      </c>
      <c r="V47" s="85">
        <v>10.5</v>
      </c>
      <c r="W47" s="82"/>
      <c r="X47" s="81">
        <f t="shared" si="92"/>
        <v>10.5</v>
      </c>
      <c r="Y47" s="82">
        <f t="shared" si="93"/>
        <v>6</v>
      </c>
      <c r="Z47" s="83">
        <f t="shared" si="94"/>
        <v>0</v>
      </c>
      <c r="AA47" s="84" t="str">
        <f t="shared" si="95"/>
        <v>E</v>
      </c>
      <c r="AB47" s="83" t="str">
        <f t="shared" si="96"/>
        <v>N</v>
      </c>
      <c r="AC47" s="85">
        <v>3</v>
      </c>
      <c r="AD47" s="82"/>
      <c r="AE47" s="81">
        <f t="shared" si="97"/>
        <v>3</v>
      </c>
      <c r="AF47" s="82">
        <f t="shared" si="98"/>
        <v>0</v>
      </c>
      <c r="AG47" s="83">
        <f t="shared" si="99"/>
        <v>0</v>
      </c>
      <c r="AH47" s="84" t="str">
        <f t="shared" si="100"/>
        <v>F</v>
      </c>
      <c r="AI47" s="83" t="str">
        <f t="shared" si="101"/>
        <v>N</v>
      </c>
      <c r="AJ47" s="85">
        <v>13.66</v>
      </c>
      <c r="AK47" s="86"/>
      <c r="AL47" s="81">
        <f t="shared" si="102"/>
        <v>13.66</v>
      </c>
      <c r="AM47" s="82">
        <f t="shared" si="103"/>
        <v>4</v>
      </c>
      <c r="AN47" s="83">
        <f t="shared" si="104"/>
        <v>0</v>
      </c>
      <c r="AO47" s="84" t="str">
        <f t="shared" si="105"/>
        <v>D</v>
      </c>
      <c r="AP47" s="83" t="str">
        <f t="shared" si="106"/>
        <v>N</v>
      </c>
      <c r="AQ47" s="85">
        <f t="shared" si="107"/>
        <v>10.040000000000001</v>
      </c>
      <c r="AR47" s="82">
        <f t="shared" si="108"/>
        <v>16</v>
      </c>
      <c r="AS47" s="82">
        <f t="shared" si="109"/>
        <v>0</v>
      </c>
      <c r="AT47" s="82" t="str">
        <f t="shared" si="110"/>
        <v>N</v>
      </c>
      <c r="AU47" s="87">
        <f t="shared" si="111"/>
        <v>6.75</v>
      </c>
      <c r="AV47" s="82">
        <f t="shared" si="112"/>
        <v>6</v>
      </c>
      <c r="AW47" s="82">
        <f t="shared" si="113"/>
        <v>0</v>
      </c>
      <c r="AX47" s="82" t="str">
        <f t="shared" si="114"/>
        <v>N</v>
      </c>
      <c r="AY47" s="85">
        <f t="shared" si="115"/>
        <v>13.66</v>
      </c>
      <c r="AZ47" s="82">
        <f t="shared" si="116"/>
        <v>4</v>
      </c>
      <c r="BA47" s="82">
        <f t="shared" si="117"/>
        <v>0</v>
      </c>
      <c r="BB47" s="82" t="str">
        <f t="shared" si="118"/>
        <v>N</v>
      </c>
      <c r="BC47" s="81">
        <f t="shared" si="119"/>
        <v>9.1727272727272737</v>
      </c>
      <c r="BD47" s="83">
        <f t="shared" si="120"/>
        <v>0</v>
      </c>
      <c r="BE47" s="83">
        <f t="shared" si="121"/>
        <v>26</v>
      </c>
      <c r="BF47" s="83">
        <f t="shared" si="122"/>
        <v>26</v>
      </c>
      <c r="BG47" s="82" t="str">
        <f t="shared" si="123"/>
        <v>N</v>
      </c>
      <c r="BH47" s="88" t="str">
        <f t="shared" si="124"/>
        <v>Semestre non validé</v>
      </c>
      <c r="BK47" s="93">
        <v>26</v>
      </c>
      <c r="BL47" s="171" t="s">
        <v>283</v>
      </c>
      <c r="BM47" s="80" t="s">
        <v>284</v>
      </c>
      <c r="BN47" s="172" t="s">
        <v>282</v>
      </c>
      <c r="BO47" s="136"/>
      <c r="BP47" s="137"/>
      <c r="BQ47" s="138">
        <f t="shared" si="125"/>
        <v>0</v>
      </c>
      <c r="BR47" s="139">
        <f t="shared" si="126"/>
        <v>0</v>
      </c>
      <c r="BS47" s="139">
        <f t="shared" si="127"/>
        <v>0</v>
      </c>
      <c r="BT47" s="140" t="str">
        <f t="shared" si="128"/>
        <v>F</v>
      </c>
      <c r="BU47" s="139" t="str">
        <f t="shared" si="129"/>
        <v>N</v>
      </c>
      <c r="BV47" s="141"/>
      <c r="BW47" s="142"/>
      <c r="BX47" s="138">
        <f t="shared" si="130"/>
        <v>0</v>
      </c>
      <c r="BY47" s="139">
        <f t="shared" si="131"/>
        <v>0</v>
      </c>
      <c r="BZ47" s="139">
        <f t="shared" si="132"/>
        <v>0</v>
      </c>
      <c r="CA47" s="140" t="str">
        <f t="shared" si="133"/>
        <v>F</v>
      </c>
      <c r="CB47" s="139" t="str">
        <f t="shared" si="134"/>
        <v>N</v>
      </c>
      <c r="CC47" s="141"/>
      <c r="CD47" s="142"/>
      <c r="CE47" s="138">
        <f t="shared" si="135"/>
        <v>0</v>
      </c>
      <c r="CF47" s="139">
        <f t="shared" si="136"/>
        <v>0</v>
      </c>
      <c r="CG47" s="139">
        <f t="shared" si="137"/>
        <v>0</v>
      </c>
      <c r="CH47" s="140" t="str">
        <f t="shared" si="138"/>
        <v>F</v>
      </c>
      <c r="CI47" s="139" t="str">
        <f t="shared" si="139"/>
        <v>N</v>
      </c>
      <c r="CJ47" s="141"/>
      <c r="CK47" s="142"/>
      <c r="CL47" s="138">
        <f t="shared" si="140"/>
        <v>0</v>
      </c>
      <c r="CM47" s="139">
        <f t="shared" si="141"/>
        <v>0</v>
      </c>
      <c r="CN47" s="139">
        <f t="shared" si="142"/>
        <v>0</v>
      </c>
      <c r="CO47" s="140" t="str">
        <f t="shared" si="143"/>
        <v>F</v>
      </c>
      <c r="CP47" s="139" t="str">
        <f t="shared" si="144"/>
        <v>N</v>
      </c>
      <c r="CQ47" s="141"/>
      <c r="CR47" s="142"/>
      <c r="CS47" s="138">
        <f t="shared" si="145"/>
        <v>0</v>
      </c>
      <c r="CT47" s="139">
        <f t="shared" si="146"/>
        <v>0</v>
      </c>
      <c r="CU47" s="139">
        <f t="shared" si="147"/>
        <v>0</v>
      </c>
      <c r="CV47" s="140" t="str">
        <f t="shared" si="148"/>
        <v>F</v>
      </c>
      <c r="CW47" s="139" t="str">
        <f t="shared" si="149"/>
        <v>N</v>
      </c>
      <c r="CX47" s="141"/>
      <c r="CY47" s="142"/>
      <c r="CZ47" s="138">
        <f t="shared" si="150"/>
        <v>0</v>
      </c>
      <c r="DA47" s="139">
        <f t="shared" si="151"/>
        <v>0</v>
      </c>
      <c r="DB47" s="139">
        <f t="shared" si="152"/>
        <v>0</v>
      </c>
      <c r="DC47" s="140" t="str">
        <f t="shared" si="153"/>
        <v>F</v>
      </c>
      <c r="DD47" s="139" t="str">
        <f t="shared" si="154"/>
        <v>N</v>
      </c>
      <c r="DE47" s="138">
        <f t="shared" si="155"/>
        <v>0</v>
      </c>
      <c r="DF47" s="139">
        <f t="shared" si="156"/>
        <v>0</v>
      </c>
      <c r="DG47" s="139">
        <f t="shared" si="157"/>
        <v>0</v>
      </c>
      <c r="DH47" s="139" t="str">
        <f t="shared" si="158"/>
        <v>N</v>
      </c>
      <c r="DI47" s="138">
        <f t="shared" si="159"/>
        <v>0</v>
      </c>
      <c r="DJ47" s="139">
        <f t="shared" si="160"/>
        <v>0</v>
      </c>
      <c r="DK47" s="139">
        <f t="shared" si="161"/>
        <v>0</v>
      </c>
      <c r="DL47" s="139" t="str">
        <f t="shared" si="162"/>
        <v>N</v>
      </c>
      <c r="DM47" s="138">
        <f t="shared" si="163"/>
        <v>0</v>
      </c>
      <c r="DN47" s="139">
        <f t="shared" si="164"/>
        <v>0</v>
      </c>
      <c r="DO47" s="139">
        <f t="shared" si="165"/>
        <v>0</v>
      </c>
      <c r="DP47" s="139" t="str">
        <f t="shared" si="166"/>
        <v>N</v>
      </c>
      <c r="DQ47" s="138">
        <f t="shared" si="167"/>
        <v>0</v>
      </c>
      <c r="DR47" s="139">
        <f t="shared" si="168"/>
        <v>0</v>
      </c>
      <c r="DS47" s="139">
        <f t="shared" si="169"/>
        <v>0</v>
      </c>
      <c r="DT47" s="139">
        <f t="shared" si="170"/>
        <v>0</v>
      </c>
      <c r="DU47" s="139" t="str">
        <f t="shared" si="171"/>
        <v>N</v>
      </c>
      <c r="DV47" s="143" t="str">
        <f t="shared" si="172"/>
        <v>semestre non validé</v>
      </c>
      <c r="EI47" s="144" t="s">
        <v>195</v>
      </c>
    </row>
    <row r="48" spans="1:145" ht="24" thickBot="1">
      <c r="A48" s="93">
        <v>27</v>
      </c>
      <c r="B48" s="172" t="s">
        <v>286</v>
      </c>
      <c r="C48" s="173" t="s">
        <v>287</v>
      </c>
      <c r="D48" s="172" t="s">
        <v>285</v>
      </c>
      <c r="E48" s="175" t="s">
        <v>330</v>
      </c>
      <c r="F48" s="175" t="s">
        <v>331</v>
      </c>
      <c r="G48" s="11" t="s">
        <v>331</v>
      </c>
      <c r="H48" s="11">
        <v>10.25</v>
      </c>
      <c r="I48" s="62"/>
      <c r="J48" s="81">
        <f t="shared" si="0"/>
        <v>10.25</v>
      </c>
      <c r="K48" s="82">
        <f t="shared" si="1"/>
        <v>8</v>
      </c>
      <c r="L48" s="83">
        <f t="shared" si="2"/>
        <v>0</v>
      </c>
      <c r="M48" s="84" t="str">
        <f t="shared" si="3"/>
        <v>E</v>
      </c>
      <c r="N48" s="83" t="str">
        <f t="shared" si="4"/>
        <v>N</v>
      </c>
      <c r="O48" s="11">
        <v>7</v>
      </c>
      <c r="P48" s="62"/>
      <c r="Q48" s="81">
        <f t="shared" si="5"/>
        <v>7</v>
      </c>
      <c r="R48" s="82">
        <f t="shared" si="6"/>
        <v>0</v>
      </c>
      <c r="S48" s="83">
        <f t="shared" si="7"/>
        <v>0</v>
      </c>
      <c r="T48" s="84" t="str">
        <f t="shared" si="8"/>
        <v>F</v>
      </c>
      <c r="U48" s="83" t="str">
        <f t="shared" si="91"/>
        <v>N</v>
      </c>
      <c r="V48" s="85">
        <v>13.5</v>
      </c>
      <c r="W48" s="82"/>
      <c r="X48" s="81">
        <f t="shared" si="92"/>
        <v>13.5</v>
      </c>
      <c r="Y48" s="82">
        <f t="shared" si="93"/>
        <v>6</v>
      </c>
      <c r="Z48" s="83">
        <f t="shared" si="94"/>
        <v>0</v>
      </c>
      <c r="AA48" s="84" t="str">
        <f t="shared" si="95"/>
        <v>D</v>
      </c>
      <c r="AB48" s="83" t="str">
        <f t="shared" si="96"/>
        <v>N</v>
      </c>
      <c r="AC48" s="85">
        <v>5.5</v>
      </c>
      <c r="AD48" s="82"/>
      <c r="AE48" s="81">
        <f t="shared" si="97"/>
        <v>5.5</v>
      </c>
      <c r="AF48" s="82">
        <f t="shared" si="98"/>
        <v>0</v>
      </c>
      <c r="AG48" s="83">
        <f t="shared" si="99"/>
        <v>0</v>
      </c>
      <c r="AH48" s="84" t="str">
        <f t="shared" si="100"/>
        <v>F</v>
      </c>
      <c r="AI48" s="83" t="str">
        <f t="shared" si="101"/>
        <v>N</v>
      </c>
      <c r="AJ48" s="85">
        <v>8.66</v>
      </c>
      <c r="AK48" s="86"/>
      <c r="AL48" s="81">
        <f t="shared" si="102"/>
        <v>8.66</v>
      </c>
      <c r="AM48" s="82">
        <f t="shared" si="103"/>
        <v>0</v>
      </c>
      <c r="AN48" s="83">
        <f t="shared" si="104"/>
        <v>0</v>
      </c>
      <c r="AO48" s="84" t="str">
        <f t="shared" si="105"/>
        <v>F</v>
      </c>
      <c r="AP48" s="83" t="str">
        <f t="shared" si="106"/>
        <v>N</v>
      </c>
      <c r="AQ48" s="85">
        <f t="shared" si="107"/>
        <v>8.625</v>
      </c>
      <c r="AR48" s="82">
        <f t="shared" si="108"/>
        <v>8</v>
      </c>
      <c r="AS48" s="82">
        <f t="shared" si="109"/>
        <v>0</v>
      </c>
      <c r="AT48" s="82" t="str">
        <f t="shared" si="110"/>
        <v>N</v>
      </c>
      <c r="AU48" s="87">
        <f t="shared" si="111"/>
        <v>9.5</v>
      </c>
      <c r="AV48" s="82">
        <f t="shared" si="112"/>
        <v>6</v>
      </c>
      <c r="AW48" s="82">
        <f t="shared" si="113"/>
        <v>0</v>
      </c>
      <c r="AX48" s="82" t="str">
        <f t="shared" si="114"/>
        <v>N</v>
      </c>
      <c r="AY48" s="85">
        <f t="shared" si="115"/>
        <v>8.66</v>
      </c>
      <c r="AZ48" s="82">
        <f t="shared" si="116"/>
        <v>0</v>
      </c>
      <c r="BA48" s="82">
        <f t="shared" si="117"/>
        <v>0</v>
      </c>
      <c r="BB48" s="82" t="str">
        <f t="shared" si="118"/>
        <v>N</v>
      </c>
      <c r="BC48" s="81">
        <f t="shared" si="119"/>
        <v>8.9463636363636354</v>
      </c>
      <c r="BD48" s="83">
        <f t="shared" si="120"/>
        <v>0</v>
      </c>
      <c r="BE48" s="83">
        <f t="shared" si="121"/>
        <v>14</v>
      </c>
      <c r="BF48" s="83">
        <f t="shared" si="122"/>
        <v>14</v>
      </c>
      <c r="BG48" s="82" t="str">
        <f t="shared" si="123"/>
        <v>N</v>
      </c>
      <c r="BH48" s="88" t="str">
        <f t="shared" si="124"/>
        <v>Semestre non validé</v>
      </c>
      <c r="BK48" s="93">
        <v>27</v>
      </c>
      <c r="BL48" s="172" t="s">
        <v>286</v>
      </c>
      <c r="BM48" s="173" t="s">
        <v>287</v>
      </c>
      <c r="BN48" s="172" t="s">
        <v>285</v>
      </c>
      <c r="BO48" s="136"/>
      <c r="BP48" s="137"/>
      <c r="BQ48" s="138">
        <f t="shared" si="125"/>
        <v>0</v>
      </c>
      <c r="BR48" s="139">
        <f t="shared" si="126"/>
        <v>0</v>
      </c>
      <c r="BS48" s="139">
        <f t="shared" si="127"/>
        <v>0</v>
      </c>
      <c r="BT48" s="140" t="str">
        <f t="shared" si="128"/>
        <v>F</v>
      </c>
      <c r="BU48" s="139" t="str">
        <f t="shared" si="129"/>
        <v>N</v>
      </c>
      <c r="BV48" s="141"/>
      <c r="BW48" s="142"/>
      <c r="BX48" s="138">
        <f t="shared" si="130"/>
        <v>0</v>
      </c>
      <c r="BY48" s="139">
        <f t="shared" si="131"/>
        <v>0</v>
      </c>
      <c r="BZ48" s="139">
        <f t="shared" si="132"/>
        <v>0</v>
      </c>
      <c r="CA48" s="140" t="str">
        <f t="shared" si="133"/>
        <v>F</v>
      </c>
      <c r="CB48" s="139" t="str">
        <f t="shared" si="134"/>
        <v>N</v>
      </c>
      <c r="CC48" s="141"/>
      <c r="CD48" s="142"/>
      <c r="CE48" s="138">
        <f t="shared" si="135"/>
        <v>0</v>
      </c>
      <c r="CF48" s="139">
        <f t="shared" si="136"/>
        <v>0</v>
      </c>
      <c r="CG48" s="139">
        <f t="shared" si="137"/>
        <v>0</v>
      </c>
      <c r="CH48" s="140" t="str">
        <f t="shared" si="138"/>
        <v>F</v>
      </c>
      <c r="CI48" s="139" t="str">
        <f t="shared" si="139"/>
        <v>N</v>
      </c>
      <c r="CJ48" s="141"/>
      <c r="CK48" s="142"/>
      <c r="CL48" s="138">
        <f t="shared" si="140"/>
        <v>0</v>
      </c>
      <c r="CM48" s="139">
        <f t="shared" si="141"/>
        <v>0</v>
      </c>
      <c r="CN48" s="139">
        <f t="shared" si="142"/>
        <v>0</v>
      </c>
      <c r="CO48" s="140" t="str">
        <f t="shared" si="143"/>
        <v>F</v>
      </c>
      <c r="CP48" s="139" t="str">
        <f t="shared" si="144"/>
        <v>N</v>
      </c>
      <c r="CQ48" s="141"/>
      <c r="CR48" s="142"/>
      <c r="CS48" s="138">
        <f t="shared" si="145"/>
        <v>0</v>
      </c>
      <c r="CT48" s="139">
        <f t="shared" si="146"/>
        <v>0</v>
      </c>
      <c r="CU48" s="139">
        <f t="shared" si="147"/>
        <v>0</v>
      </c>
      <c r="CV48" s="140" t="str">
        <f t="shared" si="148"/>
        <v>F</v>
      </c>
      <c r="CW48" s="139" t="str">
        <f t="shared" si="149"/>
        <v>N</v>
      </c>
      <c r="CX48" s="141"/>
      <c r="CY48" s="142"/>
      <c r="CZ48" s="138">
        <f t="shared" si="150"/>
        <v>0</v>
      </c>
      <c r="DA48" s="139">
        <f t="shared" si="151"/>
        <v>0</v>
      </c>
      <c r="DB48" s="139">
        <f t="shared" si="152"/>
        <v>0</v>
      </c>
      <c r="DC48" s="140" t="str">
        <f t="shared" si="153"/>
        <v>F</v>
      </c>
      <c r="DD48" s="139" t="str">
        <f t="shared" si="154"/>
        <v>N</v>
      </c>
      <c r="DE48" s="138">
        <f t="shared" si="155"/>
        <v>0</v>
      </c>
      <c r="DF48" s="139">
        <f t="shared" si="156"/>
        <v>0</v>
      </c>
      <c r="DG48" s="139">
        <f t="shared" si="157"/>
        <v>0</v>
      </c>
      <c r="DH48" s="139" t="str">
        <f t="shared" si="158"/>
        <v>N</v>
      </c>
      <c r="DI48" s="138">
        <f t="shared" si="159"/>
        <v>0</v>
      </c>
      <c r="DJ48" s="139">
        <f t="shared" si="160"/>
        <v>0</v>
      </c>
      <c r="DK48" s="139">
        <f t="shared" si="161"/>
        <v>0</v>
      </c>
      <c r="DL48" s="139" t="str">
        <f t="shared" si="162"/>
        <v>N</v>
      </c>
      <c r="DM48" s="138">
        <f t="shared" si="163"/>
        <v>0</v>
      </c>
      <c r="DN48" s="139">
        <f t="shared" si="164"/>
        <v>0</v>
      </c>
      <c r="DO48" s="139">
        <f t="shared" si="165"/>
        <v>0</v>
      </c>
      <c r="DP48" s="139" t="str">
        <f t="shared" si="166"/>
        <v>N</v>
      </c>
      <c r="DQ48" s="138">
        <f t="shared" si="167"/>
        <v>0</v>
      </c>
      <c r="DR48" s="139">
        <f t="shared" si="168"/>
        <v>0</v>
      </c>
      <c r="DS48" s="139">
        <f t="shared" si="169"/>
        <v>0</v>
      </c>
      <c r="DT48" s="139">
        <f t="shared" si="170"/>
        <v>0</v>
      </c>
      <c r="DU48" s="139" t="str">
        <f t="shared" si="171"/>
        <v>N</v>
      </c>
      <c r="DV48" s="143" t="str">
        <f t="shared" si="172"/>
        <v>semestre non validé</v>
      </c>
    </row>
    <row r="52" spans="54:117" ht="26.25">
      <c r="BB52" s="106" t="s">
        <v>195</v>
      </c>
      <c r="DM52" s="144" t="s">
        <v>195</v>
      </c>
    </row>
  </sheetData>
  <mergeCells count="72">
    <mergeCell ref="AY20:BB20"/>
    <mergeCell ref="DU20:DU21"/>
    <mergeCell ref="A19:A21"/>
    <mergeCell ref="H17:BH17"/>
    <mergeCell ref="H18:U18"/>
    <mergeCell ref="V18:AI18"/>
    <mergeCell ref="AJ18:AP18"/>
    <mergeCell ref="CQ18:DD18"/>
    <mergeCell ref="BO17:DD17"/>
    <mergeCell ref="BO18:CB18"/>
    <mergeCell ref="CC18:CP18"/>
    <mergeCell ref="H19:U19"/>
    <mergeCell ref="CQ19:DD19"/>
    <mergeCell ref="CC19:CP19"/>
    <mergeCell ref="BO19:CB19"/>
    <mergeCell ref="AJ19:AP19"/>
    <mergeCell ref="H20:N20"/>
    <mergeCell ref="O20:U20"/>
    <mergeCell ref="V20:AB20"/>
    <mergeCell ref="AC20:AI20"/>
    <mergeCell ref="AJ20:AP20"/>
    <mergeCell ref="C19:C21"/>
    <mergeCell ref="B19:B21"/>
    <mergeCell ref="E19:E21"/>
    <mergeCell ref="F19:F21"/>
    <mergeCell ref="G19:G21"/>
    <mergeCell ref="D19:D21"/>
    <mergeCell ref="V19:AI19"/>
    <mergeCell ref="CJ20:CP20"/>
    <mergeCell ref="BC20:BC21"/>
    <mergeCell ref="BD20:BD21"/>
    <mergeCell ref="BE20:BE21"/>
    <mergeCell ref="BF20:BF21"/>
    <mergeCell ref="BH20:BH21"/>
    <mergeCell ref="BL19:BL21"/>
    <mergeCell ref="BM19:BM21"/>
    <mergeCell ref="BO20:BU20"/>
    <mergeCell ref="BV20:CB20"/>
    <mergeCell ref="CC20:CI20"/>
    <mergeCell ref="BK19:BK21"/>
    <mergeCell ref="AQ18:BB19"/>
    <mergeCell ref="AQ20:AT20"/>
    <mergeCell ref="AU20:AX20"/>
    <mergeCell ref="DQ18:DV19"/>
    <mergeCell ref="BG20:BG21"/>
    <mergeCell ref="DQ20:DQ21"/>
    <mergeCell ref="DR20:DR21"/>
    <mergeCell ref="DS20:DS21"/>
    <mergeCell ref="DT20:DT21"/>
    <mergeCell ref="DV20:DV21"/>
    <mergeCell ref="CQ20:CW20"/>
    <mergeCell ref="CX20:DD20"/>
    <mergeCell ref="DE18:DP19"/>
    <mergeCell ref="DE20:DH20"/>
    <mergeCell ref="DI20:DL20"/>
    <mergeCell ref="DM20:DP20"/>
    <mergeCell ref="BC18:BH19"/>
    <mergeCell ref="BN19:BN21"/>
    <mergeCell ref="EG20:EG21"/>
    <mergeCell ref="EH20:EH21"/>
    <mergeCell ref="EJ20:EJ21"/>
    <mergeCell ref="EE18:EN19"/>
    <mergeCell ref="EA20:EA21"/>
    <mergeCell ref="EB20:EB21"/>
    <mergeCell ref="EC20:EC21"/>
    <mergeCell ref="ED20:ED21"/>
    <mergeCell ref="EF20:EF21"/>
    <mergeCell ref="EE20:EE21"/>
    <mergeCell ref="EI20:EI21"/>
    <mergeCell ref="EL20:EL21"/>
    <mergeCell ref="EN20:EN21"/>
    <mergeCell ref="EK20:EK21"/>
  </mergeCells>
  <pageMargins left="0.23622047244094491" right="0.23622047244094491" top="0.27559055118110237" bottom="0.31496062992125984" header="0.19685039370078741" footer="0.23622047244094491"/>
  <pageSetup paperSize="9" scale="46" orientation="landscape" horizontalDpi="0" verticalDpi="0" r:id="rId1"/>
  <colBreaks count="5" manualBreakCount="5">
    <brk id="60" max="1048575" man="1"/>
    <brk id="61" max="1048575" man="1"/>
    <brk id="126" max="1048575" man="1"/>
    <brk id="127" max="1048575" man="1"/>
    <brk id="15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7"/>
  <sheetViews>
    <sheetView topLeftCell="A16" zoomScaleNormal="100" workbookViewId="0">
      <selection sqref="A1:O32"/>
    </sheetView>
  </sheetViews>
  <sheetFormatPr baseColWidth="10" defaultRowHeight="12.75"/>
  <cols>
    <col min="1" max="1" width="7" customWidth="1"/>
    <col min="2" max="2" width="17.42578125" customWidth="1"/>
    <col min="3" max="3" width="25.5703125" customWidth="1"/>
    <col min="4" max="4" width="10.42578125" customWidth="1"/>
    <col min="5" max="5" width="12.5703125" customWidth="1"/>
    <col min="6" max="6" width="41.85546875" style="16" customWidth="1"/>
    <col min="7" max="7" width="10.42578125" customWidth="1"/>
    <col min="8" max="8" width="10.140625" customWidth="1"/>
    <col min="9" max="9" width="9.7109375" customWidth="1"/>
    <col min="10" max="10" width="8.7109375" customWidth="1"/>
    <col min="11" max="11" width="9.5703125" customWidth="1"/>
    <col min="12" max="12" width="10.28515625" customWidth="1"/>
    <col min="13" max="13" width="13.140625" customWidth="1"/>
    <col min="14" max="14" width="11.7109375" customWidth="1"/>
    <col min="15" max="15" width="13.140625" customWidth="1"/>
    <col min="17" max="17" width="15.42578125" customWidth="1"/>
  </cols>
  <sheetData>
    <row r="1" spans="1:32" ht="20.25">
      <c r="A1" s="28" t="s">
        <v>189</v>
      </c>
      <c r="B1" s="28"/>
      <c r="C1" s="28"/>
      <c r="D1" s="128"/>
      <c r="E1" s="129"/>
      <c r="F1" s="129"/>
      <c r="G1" s="129"/>
      <c r="H1" s="129"/>
      <c r="I1" s="30" t="s">
        <v>199</v>
      </c>
      <c r="J1" s="4"/>
      <c r="L1" s="30"/>
      <c r="M1" s="30"/>
      <c r="N1" s="30"/>
      <c r="O1" s="30"/>
      <c r="P1" s="74"/>
    </row>
    <row r="2" spans="1:32" s="73" customFormat="1" ht="21" customHeight="1" thickBot="1">
      <c r="A2" s="78" t="s">
        <v>190</v>
      </c>
      <c r="B2" s="78"/>
      <c r="C2" s="78"/>
      <c r="D2" s="75"/>
      <c r="E2" s="76"/>
      <c r="F2" s="76"/>
      <c r="G2" s="76"/>
      <c r="H2" s="76"/>
      <c r="I2" s="266" t="s">
        <v>206</v>
      </c>
      <c r="J2" s="266"/>
      <c r="K2" s="266"/>
      <c r="L2" s="266"/>
      <c r="M2" s="266"/>
      <c r="N2" s="266"/>
      <c r="O2" s="266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</row>
    <row r="3" spans="1:32" s="15" customFormat="1" ht="23.25" customHeight="1">
      <c r="A3" s="29"/>
      <c r="B3" s="29"/>
      <c r="C3" s="29"/>
      <c r="D3" s="29"/>
      <c r="E3" s="29"/>
      <c r="F3" s="29"/>
      <c r="G3" s="26"/>
      <c r="H3" s="26"/>
      <c r="I3" s="28" t="s">
        <v>197</v>
      </c>
      <c r="K3" s="28"/>
      <c r="L3" s="27"/>
      <c r="M3" s="28"/>
      <c r="N3" s="28"/>
      <c r="O3" s="28"/>
      <c r="P3" s="29"/>
    </row>
    <row r="4" spans="1:32" s="15" customFormat="1" ht="18.75">
      <c r="A4" s="29"/>
      <c r="B4" s="29"/>
      <c r="C4" s="29"/>
      <c r="D4" s="29"/>
      <c r="E4" s="29"/>
      <c r="F4" s="29"/>
      <c r="G4" s="26"/>
      <c r="H4" s="26"/>
      <c r="I4" s="28" t="s">
        <v>198</v>
      </c>
      <c r="K4" s="28"/>
      <c r="L4" s="28"/>
      <c r="M4" s="28"/>
      <c r="N4" s="28"/>
      <c r="O4" s="28"/>
      <c r="P4" s="29"/>
    </row>
    <row r="5" spans="1:32" s="15" customFormat="1" ht="20.25" customHeight="1">
      <c r="A5" s="29"/>
      <c r="B5" s="29"/>
      <c r="C5" s="29"/>
      <c r="D5" s="29"/>
      <c r="E5" s="29"/>
      <c r="F5" s="29"/>
      <c r="G5" s="26"/>
      <c r="H5" s="26"/>
      <c r="I5" s="28" t="s">
        <v>194</v>
      </c>
      <c r="K5" s="28"/>
      <c r="L5" s="28"/>
      <c r="M5" s="28"/>
      <c r="N5" s="28"/>
      <c r="O5" s="28"/>
      <c r="P5" s="29"/>
    </row>
    <row r="6" spans="1:32" s="15" customFormat="1" ht="23.25">
      <c r="A6" s="130">
        <v>23</v>
      </c>
      <c r="B6" s="26"/>
      <c r="C6" s="26"/>
      <c r="D6" s="26"/>
      <c r="E6" s="26"/>
      <c r="F6" s="224" t="s">
        <v>205</v>
      </c>
      <c r="G6" s="224"/>
      <c r="H6" s="224"/>
      <c r="I6" s="224"/>
      <c r="J6" s="224"/>
      <c r="K6" s="26"/>
      <c r="L6" s="26"/>
      <c r="M6" s="26"/>
      <c r="N6" s="26"/>
      <c r="O6" s="26"/>
      <c r="P6" s="29"/>
    </row>
    <row r="7" spans="1:32" s="15" customFormat="1" ht="18.75">
      <c r="A7" s="30" t="s">
        <v>196</v>
      </c>
      <c r="B7" s="30"/>
      <c r="C7" s="30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29"/>
    </row>
    <row r="8" spans="1:32" s="15" customFormat="1" ht="21" customHeight="1">
      <c r="A8" s="54" t="s">
        <v>61</v>
      </c>
      <c r="B8" s="52" t="str">
        <f>INDEX('PV1'!D22:D48,A6)</f>
        <v>09SN0351</v>
      </c>
      <c r="C8" s="28"/>
      <c r="D8" s="26" t="s">
        <v>31</v>
      </c>
      <c r="E8" s="52" t="str">
        <f>INDEX('PV1'!B22:B48,A6)</f>
        <v xml:space="preserve">OUAHRANI   </v>
      </c>
      <c r="F8" s="77" t="s">
        <v>192</v>
      </c>
      <c r="G8" s="53" t="str">
        <f>INDEX('PV1'!E22:E48,A6)</f>
        <v>18/11/1990</v>
      </c>
      <c r="H8" s="26"/>
      <c r="I8" s="26"/>
      <c r="J8" s="26" t="s">
        <v>193</v>
      </c>
      <c r="K8" s="52" t="str">
        <f>INDEX('PV1'!F22:F48,A6)</f>
        <v>Seddouk</v>
      </c>
      <c r="L8" s="29"/>
      <c r="M8" s="29"/>
      <c r="N8" s="29"/>
      <c r="O8" s="26"/>
      <c r="P8" s="29"/>
    </row>
    <row r="9" spans="1:32" s="15" customFormat="1" ht="21.75" customHeight="1">
      <c r="A9" s="28" t="s">
        <v>32</v>
      </c>
      <c r="B9" s="28"/>
      <c r="C9" s="52" t="str">
        <f>INDEX('PV1'!C22:C48,A6)</f>
        <v>Abderrahim</v>
      </c>
      <c r="D9" s="26"/>
      <c r="E9" s="26"/>
      <c r="F9" s="79" t="s">
        <v>200</v>
      </c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32" s="15" customFormat="1" ht="23.25" customHeight="1">
      <c r="A10" s="28" t="s">
        <v>202</v>
      </c>
      <c r="B10" s="28"/>
      <c r="C10" s="28"/>
      <c r="D10" s="29"/>
      <c r="E10" s="30" t="s">
        <v>201</v>
      </c>
      <c r="G10" s="28" t="s">
        <v>204</v>
      </c>
      <c r="H10" s="28"/>
      <c r="I10" s="28"/>
      <c r="J10" s="28"/>
      <c r="K10" s="28"/>
      <c r="L10" s="28"/>
      <c r="M10" s="28"/>
      <c r="N10" s="28"/>
      <c r="O10" s="28"/>
      <c r="P10" s="29"/>
    </row>
    <row r="11" spans="1:32" s="15" customFormat="1" ht="28.5" customHeight="1" thickBot="1">
      <c r="A11" s="35" t="s">
        <v>203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9"/>
    </row>
    <row r="12" spans="1:32" s="22" customFormat="1" ht="33.75" customHeight="1" thickBot="1">
      <c r="A12" s="225" t="s">
        <v>33</v>
      </c>
      <c r="B12" s="228" t="s">
        <v>34</v>
      </c>
      <c r="C12" s="229"/>
      <c r="D12" s="229"/>
      <c r="E12" s="230"/>
      <c r="F12" s="72" t="s">
        <v>35</v>
      </c>
      <c r="G12" s="231" t="s">
        <v>36</v>
      </c>
      <c r="H12" s="232"/>
      <c r="I12" s="232"/>
      <c r="J12" s="232"/>
      <c r="K12" s="232"/>
      <c r="L12" s="232"/>
      <c r="M12" s="232"/>
      <c r="N12" s="232"/>
      <c r="O12" s="233"/>
      <c r="P12" s="23"/>
    </row>
    <row r="13" spans="1:32" s="22" customFormat="1" ht="15.75" customHeight="1">
      <c r="A13" s="226"/>
      <c r="B13" s="238" t="s">
        <v>37</v>
      </c>
      <c r="C13" s="236" t="s">
        <v>38</v>
      </c>
      <c r="D13" s="240" t="s">
        <v>39</v>
      </c>
      <c r="E13" s="236" t="s">
        <v>40</v>
      </c>
      <c r="F13" s="236" t="s">
        <v>41</v>
      </c>
      <c r="G13" s="242" t="s">
        <v>42</v>
      </c>
      <c r="H13" s="234"/>
      <c r="I13" s="234"/>
      <c r="J13" s="234" t="s">
        <v>43</v>
      </c>
      <c r="K13" s="234"/>
      <c r="L13" s="234"/>
      <c r="M13" s="234" t="s">
        <v>44</v>
      </c>
      <c r="N13" s="234"/>
      <c r="O13" s="235"/>
      <c r="P13" s="23"/>
    </row>
    <row r="14" spans="1:32" s="22" customFormat="1" ht="23.25" customHeight="1" thickBot="1">
      <c r="A14" s="227"/>
      <c r="B14" s="239"/>
      <c r="C14" s="237"/>
      <c r="D14" s="241"/>
      <c r="E14" s="237"/>
      <c r="F14" s="237"/>
      <c r="G14" s="131" t="s">
        <v>45</v>
      </c>
      <c r="H14" s="132" t="s">
        <v>46</v>
      </c>
      <c r="I14" s="132" t="s">
        <v>16</v>
      </c>
      <c r="J14" s="132" t="s">
        <v>45</v>
      </c>
      <c r="K14" s="132" t="s">
        <v>46</v>
      </c>
      <c r="L14" s="132" t="s">
        <v>16</v>
      </c>
      <c r="M14" s="132" t="s">
        <v>59</v>
      </c>
      <c r="N14" s="132" t="s">
        <v>46</v>
      </c>
      <c r="O14" s="133" t="s">
        <v>16</v>
      </c>
      <c r="P14" s="23"/>
    </row>
    <row r="15" spans="1:32" s="5" customFormat="1" ht="48.75" customHeight="1">
      <c r="A15" s="243" t="s">
        <v>47</v>
      </c>
      <c r="B15" s="246" t="s">
        <v>103</v>
      </c>
      <c r="C15" s="248" t="s">
        <v>111</v>
      </c>
      <c r="D15" s="250">
        <v>16</v>
      </c>
      <c r="E15" s="250">
        <v>6</v>
      </c>
      <c r="F15" s="121" t="s">
        <v>52</v>
      </c>
      <c r="G15" s="123">
        <f>INDEX('PV1'!J22:J48,A6)</f>
        <v>9.33</v>
      </c>
      <c r="H15" s="150">
        <f>INDEX('PV1'!K22:K48,A6)</f>
        <v>0</v>
      </c>
      <c r="I15" s="123" t="str">
        <f>INDEX('PV1'!N22:N48,A6)</f>
        <v>N</v>
      </c>
      <c r="J15" s="256">
        <f>INDEX('PV1'!AQ22:AQ48,A6)</f>
        <v>9.4150000000000009</v>
      </c>
      <c r="K15" s="252">
        <f>INDEX('PV1'!AR22:AR48,A6)</f>
        <v>0</v>
      </c>
      <c r="L15" s="256" t="str">
        <f>INDEX('PV1'!AT22:AT48,A6)</f>
        <v>N</v>
      </c>
      <c r="M15" s="256">
        <f>INDEX('PV1'!BC22:BC48,A6)</f>
        <v>10.044545454545455</v>
      </c>
      <c r="N15" s="252">
        <f>INDEX('PV1'!BF22:BF48,A6)</f>
        <v>30</v>
      </c>
      <c r="O15" s="254" t="str">
        <f>INDEX('PV1'!BG22:BG48,A6)</f>
        <v>N</v>
      </c>
      <c r="P15" s="24"/>
    </row>
    <row r="16" spans="1:32" s="5" customFormat="1" ht="29.25" customHeight="1">
      <c r="A16" s="244"/>
      <c r="B16" s="247"/>
      <c r="C16" s="249"/>
      <c r="D16" s="251"/>
      <c r="E16" s="251"/>
      <c r="F16" s="122" t="s">
        <v>53</v>
      </c>
      <c r="G16" s="21">
        <f>INDEX('PV1'!Q22:Q48,A6)</f>
        <v>9.5</v>
      </c>
      <c r="H16" s="152">
        <f>INDEX('PV1'!R22:R48,A6)</f>
        <v>0</v>
      </c>
      <c r="I16" s="21" t="str">
        <f>INDEX('PV1'!U22:U48,A6)</f>
        <v>N</v>
      </c>
      <c r="J16" s="257"/>
      <c r="K16" s="259"/>
      <c r="L16" s="257"/>
      <c r="M16" s="256"/>
      <c r="N16" s="252"/>
      <c r="O16" s="254"/>
      <c r="P16" s="24"/>
    </row>
    <row r="17" spans="1:16" s="5" customFormat="1" ht="33.75" customHeight="1">
      <c r="A17" s="244"/>
      <c r="B17" s="247" t="s">
        <v>104</v>
      </c>
      <c r="C17" s="249" t="s">
        <v>105</v>
      </c>
      <c r="D17" s="251">
        <v>10</v>
      </c>
      <c r="E17" s="251">
        <v>4</v>
      </c>
      <c r="F17" s="122" t="s">
        <v>13</v>
      </c>
      <c r="G17" s="21">
        <f>INDEX('PV1'!X22:X48,A6)</f>
        <v>12.5</v>
      </c>
      <c r="H17" s="152">
        <f>INDEX('PV1'!Y22:Y48,A6)</f>
        <v>6</v>
      </c>
      <c r="I17" s="21" t="str">
        <f>INDEX('PV1'!AB22:AB48,A6)</f>
        <v>N</v>
      </c>
      <c r="J17" s="258">
        <f>INDEX('PV1'!AU22:AU48,A6)</f>
        <v>10.25</v>
      </c>
      <c r="K17" s="260">
        <f>INDEX('PV1'!AV22:AV48,A6)</f>
        <v>10</v>
      </c>
      <c r="L17" s="258" t="str">
        <f>INDEX('PV1'!AX22:AX48,A6)</f>
        <v>N</v>
      </c>
      <c r="M17" s="256"/>
      <c r="N17" s="252"/>
      <c r="O17" s="254"/>
      <c r="P17" s="24"/>
    </row>
    <row r="18" spans="1:16" s="5" customFormat="1" ht="31.5" customHeight="1">
      <c r="A18" s="244"/>
      <c r="B18" s="247"/>
      <c r="C18" s="249"/>
      <c r="D18" s="251"/>
      <c r="E18" s="251"/>
      <c r="F18" s="122" t="s">
        <v>14</v>
      </c>
      <c r="G18" s="21">
        <f>INDEX('PV1'!AE22:AE48,A6)</f>
        <v>8</v>
      </c>
      <c r="H18" s="152">
        <f>INDEX('PV1'!AF22:AF48,A6)</f>
        <v>0</v>
      </c>
      <c r="I18" s="21" t="str">
        <f>INDEX('PV1'!AI22:AI48,A6)</f>
        <v>N</v>
      </c>
      <c r="J18" s="257"/>
      <c r="K18" s="259"/>
      <c r="L18" s="257"/>
      <c r="M18" s="256"/>
      <c r="N18" s="252"/>
      <c r="O18" s="254"/>
      <c r="P18" s="24"/>
    </row>
    <row r="19" spans="1:16" s="5" customFormat="1" ht="37.5" customHeight="1" thickBot="1">
      <c r="A19" s="245"/>
      <c r="B19" s="124" t="s">
        <v>101</v>
      </c>
      <c r="C19" s="125" t="s">
        <v>106</v>
      </c>
      <c r="D19" s="20">
        <v>4</v>
      </c>
      <c r="E19" s="20">
        <v>1</v>
      </c>
      <c r="F19" s="151" t="s">
        <v>54</v>
      </c>
      <c r="G19" s="55">
        <f>INDEX('PV1'!AL22:AL48,A6)</f>
        <v>13</v>
      </c>
      <c r="H19" s="61">
        <f>INDEX('PV1'!AM22:AM48,A6)</f>
        <v>4</v>
      </c>
      <c r="I19" s="55" t="str">
        <f>INDEX('PV1'!AP22:AP48,A6)</f>
        <v>N</v>
      </c>
      <c r="J19" s="55">
        <f>INDEX('PV1'!AY22:AY48,A6)</f>
        <v>13</v>
      </c>
      <c r="K19" s="61">
        <f>INDEX('PV1'!AZ22:AZ48,A6)</f>
        <v>4</v>
      </c>
      <c r="L19" s="55" t="str">
        <f>INDEX('PV1'!BB22:BB48,A6)</f>
        <v>N</v>
      </c>
      <c r="M19" s="261"/>
      <c r="N19" s="253"/>
      <c r="O19" s="255"/>
      <c r="P19" s="24"/>
    </row>
    <row r="20" spans="1:16" s="5" customFormat="1" ht="54" customHeight="1">
      <c r="A20" s="243" t="s">
        <v>60</v>
      </c>
      <c r="B20" s="246" t="s">
        <v>102</v>
      </c>
      <c r="C20" s="248" t="s">
        <v>112</v>
      </c>
      <c r="D20" s="250">
        <v>13</v>
      </c>
      <c r="E20" s="250">
        <v>6</v>
      </c>
      <c r="F20" s="121" t="s">
        <v>55</v>
      </c>
      <c r="G20" s="123">
        <f>INDEX('PV1'!BQ22:BQ48,A6)</f>
        <v>0</v>
      </c>
      <c r="H20" s="150">
        <f>INDEX('PV1'!BR22:BR48,A6)</f>
        <v>0</v>
      </c>
      <c r="I20" s="123" t="str">
        <f>INDEX('PV1'!BU22:BU48,A6)</f>
        <v>N</v>
      </c>
      <c r="J20" s="256">
        <f>INDEX('PV1'!DE22:DE48,A6)</f>
        <v>0</v>
      </c>
      <c r="K20" s="252">
        <f>INDEX('PV1'!DF22:DF48,A6)</f>
        <v>0</v>
      </c>
      <c r="L20" s="256" t="str">
        <f>INDEX('PV1'!DH22:DH48,A6)</f>
        <v>N</v>
      </c>
      <c r="M20" s="256">
        <f>INDEX('PV1'!DQ22:DQ48,A6)</f>
        <v>0</v>
      </c>
      <c r="N20" s="252">
        <f>INDEX('PV1'!DT22:DT48,A6)</f>
        <v>0</v>
      </c>
      <c r="O20" s="254" t="str">
        <f>INDEX('PV1'!DU22:DU48,A6)</f>
        <v>N</v>
      </c>
      <c r="P20" s="24"/>
    </row>
    <row r="21" spans="1:16" s="5" customFormat="1" ht="38.25" customHeight="1">
      <c r="A21" s="244"/>
      <c r="B21" s="247"/>
      <c r="C21" s="249"/>
      <c r="D21" s="251"/>
      <c r="E21" s="251"/>
      <c r="F21" s="122" t="s">
        <v>56</v>
      </c>
      <c r="G21" s="21">
        <f>INDEX('PV1'!BX22:BX48,A6)</f>
        <v>0</v>
      </c>
      <c r="H21" s="152">
        <f>INDEX('PV1'!BY22:BY48,A6)</f>
        <v>0</v>
      </c>
      <c r="I21" s="21" t="str">
        <f>INDEX('PV1'!CB22:CB48,A6)</f>
        <v>N</v>
      </c>
      <c r="J21" s="257"/>
      <c r="K21" s="259"/>
      <c r="L21" s="257"/>
      <c r="M21" s="256"/>
      <c r="N21" s="252"/>
      <c r="O21" s="254"/>
      <c r="P21" s="24"/>
    </row>
    <row r="22" spans="1:16" s="5" customFormat="1" ht="36.75" customHeight="1">
      <c r="A22" s="244"/>
      <c r="B22" s="247" t="s">
        <v>107</v>
      </c>
      <c r="C22" s="249" t="s">
        <v>110</v>
      </c>
      <c r="D22" s="251">
        <v>13</v>
      </c>
      <c r="E22" s="251">
        <v>5</v>
      </c>
      <c r="F22" s="122" t="s">
        <v>57</v>
      </c>
      <c r="G22" s="21">
        <f>INDEX('PV1'!CE22:CE48,A6)</f>
        <v>0</v>
      </c>
      <c r="H22" s="152">
        <f>INDEX('PV1'!CF22:CF48,A6)</f>
        <v>0</v>
      </c>
      <c r="I22" s="21" t="str">
        <f>INDEX('PV1'!CI22:CI48,A6)</f>
        <v>N</v>
      </c>
      <c r="J22" s="258">
        <f>INDEX('PV1'!DI22:DI48,A6)</f>
        <v>0</v>
      </c>
      <c r="K22" s="260">
        <f>INDEX('PV1'!DJ22:DJ48,A6)</f>
        <v>0</v>
      </c>
      <c r="L22" s="258" t="str">
        <f>INDEX('PV1'!DL22:DL48,A6)</f>
        <v>N</v>
      </c>
      <c r="M22" s="256"/>
      <c r="N22" s="252"/>
      <c r="O22" s="254"/>
      <c r="P22" s="24"/>
    </row>
    <row r="23" spans="1:16" s="5" customFormat="1" ht="45" customHeight="1">
      <c r="A23" s="244"/>
      <c r="B23" s="247"/>
      <c r="C23" s="249"/>
      <c r="D23" s="251"/>
      <c r="E23" s="251"/>
      <c r="F23" s="18" t="s">
        <v>17</v>
      </c>
      <c r="G23" s="21">
        <f>INDEX('PV1'!CL22:CL48,A6)</f>
        <v>0</v>
      </c>
      <c r="H23" s="152">
        <f>INDEX('PV1'!CM22:CM48,A6)</f>
        <v>0</v>
      </c>
      <c r="I23" s="21" t="str">
        <f>INDEX('PV1'!CP22:CP48,A6)</f>
        <v>N</v>
      </c>
      <c r="J23" s="257"/>
      <c r="K23" s="259"/>
      <c r="L23" s="257"/>
      <c r="M23" s="256"/>
      <c r="N23" s="252"/>
      <c r="O23" s="254"/>
      <c r="P23" s="24"/>
    </row>
    <row r="24" spans="1:16" s="5" customFormat="1" ht="28.5" customHeight="1">
      <c r="A24" s="244"/>
      <c r="B24" s="247" t="s">
        <v>108</v>
      </c>
      <c r="C24" s="249" t="s">
        <v>109</v>
      </c>
      <c r="D24" s="251">
        <v>4</v>
      </c>
      <c r="E24" s="251">
        <v>2</v>
      </c>
      <c r="F24" s="122" t="s">
        <v>54</v>
      </c>
      <c r="G24" s="21">
        <f>INDEX('PV1'!CS22:CS48,A6)</f>
        <v>0</v>
      </c>
      <c r="H24" s="152">
        <f>INDEX('PV1'!CT22:CT48,A6)</f>
        <v>0</v>
      </c>
      <c r="I24" s="21" t="str">
        <f>INDEX('PV1'!CW22:CW48,A6)</f>
        <v>N</v>
      </c>
      <c r="J24" s="258">
        <f>INDEX('PV1'!DM22:DM48,A6)</f>
        <v>0</v>
      </c>
      <c r="K24" s="260">
        <f>INDEX('PV1'!DN22:DN48,A6)</f>
        <v>0</v>
      </c>
      <c r="L24" s="258" t="str">
        <f>INDEX('PV1'!DP22:DP48,A6)</f>
        <v>N</v>
      </c>
      <c r="M24" s="256"/>
      <c r="N24" s="252"/>
      <c r="O24" s="254"/>
      <c r="P24" s="24"/>
    </row>
    <row r="25" spans="1:16" s="5" customFormat="1" ht="34.5" customHeight="1" thickBot="1">
      <c r="A25" s="245"/>
      <c r="B25" s="263"/>
      <c r="C25" s="264"/>
      <c r="D25" s="262"/>
      <c r="E25" s="262"/>
      <c r="F25" s="125" t="s">
        <v>58</v>
      </c>
      <c r="G25" s="55">
        <f>INDEX('PV1'!CZ22:CZ48,A6)</f>
        <v>0</v>
      </c>
      <c r="H25" s="61">
        <f>INDEX('PV1'!DA22:DA48,A6)</f>
        <v>0</v>
      </c>
      <c r="I25" s="55" t="str">
        <f>INDEX('PV1'!DD22:DD48,A6)</f>
        <v>N</v>
      </c>
      <c r="J25" s="261"/>
      <c r="K25" s="253"/>
      <c r="L25" s="261"/>
      <c r="M25" s="261"/>
      <c r="N25" s="253"/>
      <c r="O25" s="255"/>
      <c r="P25" s="24"/>
    </row>
    <row r="26" spans="1:16" s="15" customFormat="1" ht="24" customHeight="1">
      <c r="A26" s="94" t="s">
        <v>48</v>
      </c>
      <c r="B26" s="94"/>
      <c r="C26" s="52">
        <f>INDEX('PV1'!EI22:EI48,A6)</f>
        <v>4.6037500000000007</v>
      </c>
      <c r="D26" s="94"/>
      <c r="E26" s="35" t="s">
        <v>49</v>
      </c>
      <c r="F26" s="154"/>
      <c r="G26" s="153">
        <f>IF(C26&gt;=10,60,N15+N20)</f>
        <v>30</v>
      </c>
      <c r="H26" s="35" t="s">
        <v>191</v>
      </c>
      <c r="I26" s="154"/>
      <c r="J26" s="94"/>
      <c r="K26" s="94"/>
      <c r="L26" s="35"/>
      <c r="M26" s="155">
        <v>180</v>
      </c>
      <c r="N26" s="36"/>
      <c r="O26" s="126"/>
      <c r="P26" s="29"/>
    </row>
    <row r="27" spans="1:16" s="15" customFormat="1" ht="18.75">
      <c r="A27" s="29" t="s">
        <v>50</v>
      </c>
      <c r="B27" s="29"/>
      <c r="C27" s="54" t="str">
        <f>IF(C26&gt;=10,"admis(e)","Ajourné(e)")</f>
        <v>Ajourné(e)</v>
      </c>
      <c r="D27" s="29"/>
      <c r="E27" s="29"/>
      <c r="F27" s="29"/>
      <c r="G27" s="26"/>
      <c r="H27" s="26"/>
      <c r="I27" s="32"/>
      <c r="J27" s="33"/>
      <c r="K27" s="34"/>
      <c r="L27" s="26" t="s">
        <v>100</v>
      </c>
      <c r="M27" s="29"/>
      <c r="N27" s="265">
        <f ca="1">TODAY()</f>
        <v>41735</v>
      </c>
      <c r="O27" s="265"/>
      <c r="P27" s="29"/>
    </row>
    <row r="28" spans="1:16" s="15" customFormat="1" ht="21.75" customHeight="1">
      <c r="A28" s="29"/>
      <c r="B28" s="26"/>
      <c r="C28" s="29"/>
      <c r="D28" s="28"/>
      <c r="E28" s="28"/>
      <c r="F28" s="26"/>
      <c r="G28" s="26"/>
      <c r="H28" s="26"/>
      <c r="I28" s="26"/>
      <c r="J28" s="26"/>
      <c r="K28" s="26"/>
      <c r="L28" s="26" t="s">
        <v>51</v>
      </c>
      <c r="M28" s="29"/>
      <c r="P28" s="29"/>
    </row>
    <row r="29" spans="1:16" s="5" customFormat="1" ht="15">
      <c r="B29" s="17"/>
      <c r="C29" s="17"/>
      <c r="D29" s="19"/>
      <c r="E29" s="19"/>
      <c r="F29" s="17"/>
      <c r="G29" s="17"/>
      <c r="H29" s="17"/>
      <c r="I29" s="17"/>
      <c r="J29" s="17"/>
      <c r="K29" s="17"/>
      <c r="M29" s="17"/>
      <c r="N29" s="17"/>
      <c r="O29" s="17"/>
      <c r="P29" s="24"/>
    </row>
    <row r="30" spans="1:16" s="5" customFormat="1" ht="18.75">
      <c r="A30" s="24"/>
      <c r="B30" s="26"/>
      <c r="C30" s="26"/>
      <c r="D30" s="24"/>
      <c r="E30" s="24"/>
      <c r="F30" s="17"/>
      <c r="G30" s="17"/>
      <c r="H30" s="17"/>
      <c r="I30" s="17"/>
      <c r="J30" s="17"/>
      <c r="K30" s="24"/>
      <c r="L30" s="24"/>
      <c r="M30" s="24"/>
      <c r="N30" s="25"/>
      <c r="O30" s="24"/>
      <c r="P30" s="24"/>
    </row>
    <row r="31" spans="1:16" s="5" customFormat="1" ht="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17"/>
      <c r="M31" s="17"/>
      <c r="N31" s="17"/>
      <c r="O31" s="24"/>
      <c r="P31" s="24"/>
    </row>
    <row r="32" spans="1:16" ht="15.75">
      <c r="A32" s="127"/>
      <c r="B32" s="4"/>
      <c r="C32" s="4"/>
      <c r="D32" s="56"/>
      <c r="E32" s="56"/>
      <c r="F32" s="56"/>
      <c r="G32" s="57"/>
      <c r="H32" s="57"/>
      <c r="I32" s="58"/>
      <c r="J32" s="4"/>
      <c r="K32" s="4"/>
      <c r="L32" s="4"/>
      <c r="M32" s="4"/>
      <c r="N32" s="4"/>
      <c r="O32" s="4"/>
      <c r="P32" s="4"/>
    </row>
    <row r="33" spans="1:15">
      <c r="A33" s="4"/>
      <c r="B33" s="4"/>
      <c r="C33" s="4"/>
      <c r="D33" s="4"/>
      <c r="E33" s="4"/>
      <c r="F33" s="59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4"/>
      <c r="B34" s="4"/>
      <c r="C34" s="4"/>
      <c r="D34" s="4"/>
      <c r="E34" s="4"/>
      <c r="F34" s="59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4"/>
      <c r="B35" s="4"/>
      <c r="C35" s="4"/>
      <c r="D35" s="4"/>
      <c r="E35" s="4"/>
      <c r="F35" s="59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/>
      <c r="B36" s="4"/>
      <c r="C36" s="4"/>
      <c r="D36" s="4"/>
      <c r="E36" s="4"/>
      <c r="F36" s="59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/>
      <c r="B37" s="4"/>
      <c r="C37" s="4"/>
      <c r="D37" s="4"/>
      <c r="E37" s="4"/>
      <c r="F37" s="59"/>
      <c r="G37" s="4"/>
      <c r="H37" s="4"/>
      <c r="I37" s="4"/>
      <c r="J37" s="4"/>
      <c r="K37" s="4"/>
      <c r="L37" s="4"/>
      <c r="M37" s="4"/>
      <c r="N37" s="4"/>
      <c r="O37" s="4"/>
    </row>
  </sheetData>
  <mergeCells count="57">
    <mergeCell ref="N27:O27"/>
    <mergeCell ref="I2:O2"/>
    <mergeCell ref="O20:O25"/>
    <mergeCell ref="B20:B21"/>
    <mergeCell ref="C20:C21"/>
    <mergeCell ref="D20:D21"/>
    <mergeCell ref="E20:E21"/>
    <mergeCell ref="J20:J21"/>
    <mergeCell ref="K20:K21"/>
    <mergeCell ref="L20:L21"/>
    <mergeCell ref="B22:B23"/>
    <mergeCell ref="C22:C23"/>
    <mergeCell ref="J24:J25"/>
    <mergeCell ref="K24:K25"/>
    <mergeCell ref="L24:L25"/>
    <mergeCell ref="D24:D25"/>
    <mergeCell ref="E24:E25"/>
    <mergeCell ref="A20:A25"/>
    <mergeCell ref="M20:M25"/>
    <mergeCell ref="N20:N25"/>
    <mergeCell ref="D22:D23"/>
    <mergeCell ref="E22:E23"/>
    <mergeCell ref="J22:J23"/>
    <mergeCell ref="K22:K23"/>
    <mergeCell ref="L22:L23"/>
    <mergeCell ref="B24:B25"/>
    <mergeCell ref="C24:C25"/>
    <mergeCell ref="N15:N19"/>
    <mergeCell ref="O15:O19"/>
    <mergeCell ref="B17:B18"/>
    <mergeCell ref="C17:C18"/>
    <mergeCell ref="D17:D18"/>
    <mergeCell ref="E17:E18"/>
    <mergeCell ref="J15:J16"/>
    <mergeCell ref="J17:J18"/>
    <mergeCell ref="K15:K16"/>
    <mergeCell ref="K17:K18"/>
    <mergeCell ref="M15:M19"/>
    <mergeCell ref="L15:L16"/>
    <mergeCell ref="L17:L18"/>
    <mergeCell ref="A15:A19"/>
    <mergeCell ref="B15:B16"/>
    <mergeCell ref="C15:C16"/>
    <mergeCell ref="D15:D16"/>
    <mergeCell ref="E15:E16"/>
    <mergeCell ref="F6:J6"/>
    <mergeCell ref="A12:A14"/>
    <mergeCell ref="B12:E12"/>
    <mergeCell ref="G12:O12"/>
    <mergeCell ref="M13:O13"/>
    <mergeCell ref="E13:E14"/>
    <mergeCell ref="F13:F14"/>
    <mergeCell ref="B13:B14"/>
    <mergeCell ref="C13:C14"/>
    <mergeCell ref="D13:D14"/>
    <mergeCell ref="G13:I13"/>
    <mergeCell ref="J13:L13"/>
  </mergeCells>
  <pageMargins left="0.24" right="0.19685039370078741" top="0.27559055118110237" bottom="0.39370078740157483" header="0.19685039370078741" footer="0.31496062992125984"/>
  <pageSetup paperSize="9" scale="69" orientation="landscape" horizontalDpi="0" verticalDpi="0" r:id="rId1"/>
  <rowBreaks count="3" manualBreakCount="3">
    <brk id="29" max="17" man="1"/>
    <brk id="31" max="17" man="1"/>
    <brk id="34" max="17" man="1"/>
  </rowBreaks>
  <colBreaks count="1" manualBreakCount="1">
    <brk id="15" max="36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0"/>
  <sheetViews>
    <sheetView zoomScaleNormal="100" workbookViewId="0">
      <selection activeCell="A17" sqref="A17:L40"/>
    </sheetView>
  </sheetViews>
  <sheetFormatPr baseColWidth="10" defaultRowHeight="12.75"/>
  <cols>
    <col min="1" max="1" width="7.5703125" customWidth="1"/>
    <col min="2" max="2" width="23.42578125" customWidth="1"/>
    <col min="3" max="3" width="22.140625" customWidth="1"/>
    <col min="4" max="4" width="23" customWidth="1"/>
    <col min="5" max="5" width="15" customWidth="1"/>
    <col min="6" max="6" width="13.140625" customWidth="1"/>
    <col min="8" max="8" width="13.140625" customWidth="1"/>
    <col min="9" max="9" width="13.42578125" customWidth="1"/>
    <col min="11" max="11" width="13.140625" customWidth="1"/>
    <col min="12" max="12" width="28.42578125" customWidth="1"/>
  </cols>
  <sheetData>
    <row r="1" spans="1: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8"/>
      <c r="M1" s="7"/>
      <c r="N1" s="4"/>
      <c r="O1" s="2"/>
    </row>
    <row r="2" spans="1: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7"/>
      <c r="N2" s="4"/>
      <c r="O2" s="4"/>
    </row>
    <row r="3" spans="1: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9"/>
      <c r="M3" s="7"/>
      <c r="N3" s="4"/>
      <c r="O3" s="4"/>
    </row>
    <row r="4" spans="1: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9"/>
      <c r="M4" s="4"/>
      <c r="N4" s="4"/>
      <c r="O4" s="4"/>
    </row>
    <row r="5" spans="1: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9"/>
      <c r="M5" s="4"/>
      <c r="N5" s="4"/>
      <c r="O5" s="4"/>
    </row>
    <row r="6" spans="1: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9"/>
      <c r="M6" s="4"/>
      <c r="N6" s="4"/>
      <c r="O6" s="4"/>
    </row>
    <row r="7" spans="1: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9"/>
      <c r="M7" s="4"/>
      <c r="N7" s="4"/>
      <c r="O7" s="4"/>
    </row>
    <row r="8" spans="1: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9"/>
      <c r="M8" s="4"/>
      <c r="N8" s="4"/>
      <c r="O8" s="4"/>
    </row>
    <row r="9" spans="1: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9"/>
      <c r="M9" s="4"/>
      <c r="N9" s="4"/>
      <c r="O9" s="4"/>
    </row>
    <row r="10" spans="1:1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9"/>
      <c r="M10" s="4"/>
      <c r="N10" s="4"/>
      <c r="O10" s="4"/>
    </row>
    <row r="11" spans="1: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9"/>
      <c r="M11" s="4"/>
      <c r="N11" s="4"/>
      <c r="O11" s="4"/>
    </row>
    <row r="12" spans="1: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9"/>
      <c r="M12" s="4"/>
      <c r="N12" s="4"/>
      <c r="O12" s="4"/>
    </row>
    <row r="13" spans="1:1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9"/>
      <c r="M13" s="4"/>
      <c r="N13" s="4"/>
      <c r="O13" s="4"/>
    </row>
    <row r="14" spans="1:15" ht="13.5" thickBo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9"/>
      <c r="M14" s="4"/>
      <c r="N14" s="4"/>
    </row>
    <row r="15" spans="1:15" ht="30" customHeight="1">
      <c r="A15" s="273" t="s">
        <v>0</v>
      </c>
      <c r="B15" s="273" t="s">
        <v>2</v>
      </c>
      <c r="C15" s="273" t="s">
        <v>3</v>
      </c>
      <c r="D15" s="275" t="s">
        <v>1</v>
      </c>
      <c r="E15" s="277" t="s">
        <v>113</v>
      </c>
      <c r="F15" s="269" t="s">
        <v>114</v>
      </c>
      <c r="G15" s="277" t="s">
        <v>115</v>
      </c>
      <c r="H15" s="267" t="s">
        <v>116</v>
      </c>
      <c r="I15" s="277" t="s">
        <v>117</v>
      </c>
      <c r="J15" s="267" t="s">
        <v>118</v>
      </c>
      <c r="K15" s="269" t="s">
        <v>119</v>
      </c>
      <c r="L15" s="271" t="s">
        <v>120</v>
      </c>
      <c r="M15" s="38"/>
      <c r="N15" s="38"/>
      <c r="O15" s="40"/>
    </row>
    <row r="16" spans="1:15" ht="30" customHeight="1" thickBot="1">
      <c r="A16" s="274"/>
      <c r="B16" s="274"/>
      <c r="C16" s="274"/>
      <c r="D16" s="276"/>
      <c r="E16" s="278"/>
      <c r="F16" s="270"/>
      <c r="G16" s="278"/>
      <c r="H16" s="268"/>
      <c r="I16" s="278"/>
      <c r="J16" s="268"/>
      <c r="K16" s="270"/>
      <c r="L16" s="272"/>
      <c r="M16" s="38"/>
      <c r="N16" s="38"/>
      <c r="O16" s="40"/>
    </row>
    <row r="17" spans="1:14" s="15" customFormat="1" ht="20.100000000000001" customHeight="1">
      <c r="A17" s="159">
        <v>1</v>
      </c>
      <c r="B17" s="37" t="s">
        <v>121</v>
      </c>
      <c r="C17" s="37" t="s">
        <v>122</v>
      </c>
      <c r="D17" s="37" t="s">
        <v>166</v>
      </c>
      <c r="E17" s="63">
        <v>10.82</v>
      </c>
      <c r="F17" s="65">
        <v>60</v>
      </c>
      <c r="G17" s="63">
        <v>10.01</v>
      </c>
      <c r="H17" s="65">
        <v>60</v>
      </c>
      <c r="I17" s="63">
        <v>10.295833333333334</v>
      </c>
      <c r="J17" s="41">
        <v>60</v>
      </c>
      <c r="K17" s="41">
        <f>F17+H17+J17</f>
        <v>180</v>
      </c>
      <c r="L17" s="160" t="str">
        <f>IF(K17=180,"admis","Rattrapage")</f>
        <v>admis</v>
      </c>
      <c r="M17" s="29"/>
      <c r="N17" s="29"/>
    </row>
    <row r="18" spans="1:14" s="15" customFormat="1" ht="20.100000000000001" customHeight="1">
      <c r="A18" s="159">
        <v>2</v>
      </c>
      <c r="B18" s="11" t="s">
        <v>123</v>
      </c>
      <c r="C18" s="11" t="s">
        <v>124</v>
      </c>
      <c r="D18" s="11" t="s">
        <v>167</v>
      </c>
      <c r="E18" s="64">
        <v>10.06</v>
      </c>
      <c r="F18" s="66">
        <v>60</v>
      </c>
      <c r="G18" s="64">
        <v>10.119999999999999</v>
      </c>
      <c r="H18" s="66">
        <v>60</v>
      </c>
      <c r="I18" s="64">
        <v>9.5066666666666677</v>
      </c>
      <c r="J18" s="41">
        <v>29</v>
      </c>
      <c r="K18" s="41">
        <f t="shared" ref="K18:K40" si="0">F18+H18+J18</f>
        <v>149</v>
      </c>
      <c r="L18" s="160" t="str">
        <f t="shared" ref="L18:L40" si="1">IF(K18=180,"admis","Rattrapage")</f>
        <v>Rattrapage</v>
      </c>
      <c r="M18" s="29"/>
      <c r="N18" s="29"/>
    </row>
    <row r="19" spans="1:14" s="15" customFormat="1" ht="20.100000000000001" customHeight="1">
      <c r="A19" s="159">
        <v>3</v>
      </c>
      <c r="B19" s="11" t="s">
        <v>125</v>
      </c>
      <c r="C19" s="11" t="s">
        <v>126</v>
      </c>
      <c r="D19" s="11" t="s">
        <v>168</v>
      </c>
      <c r="E19" s="64">
        <v>10.029999999999999</v>
      </c>
      <c r="F19" s="66">
        <v>60</v>
      </c>
      <c r="G19" s="64">
        <v>9.35</v>
      </c>
      <c r="H19" s="66">
        <v>40</v>
      </c>
      <c r="I19" s="64">
        <v>11.7575</v>
      </c>
      <c r="J19" s="41">
        <v>60</v>
      </c>
      <c r="K19" s="41">
        <f t="shared" si="0"/>
        <v>160</v>
      </c>
      <c r="L19" s="160" t="str">
        <f t="shared" si="1"/>
        <v>Rattrapage</v>
      </c>
      <c r="M19" s="29"/>
      <c r="N19" s="29"/>
    </row>
    <row r="20" spans="1:14" s="15" customFormat="1" ht="20.100000000000001" customHeight="1">
      <c r="A20" s="159">
        <v>4</v>
      </c>
      <c r="B20" s="11" t="s">
        <v>127</v>
      </c>
      <c r="C20" s="11" t="s">
        <v>128</v>
      </c>
      <c r="D20" s="11" t="s">
        <v>169</v>
      </c>
      <c r="E20" s="64">
        <v>10</v>
      </c>
      <c r="F20" s="66">
        <v>60</v>
      </c>
      <c r="G20" s="168">
        <v>10</v>
      </c>
      <c r="H20" s="166">
        <v>60</v>
      </c>
      <c r="I20" s="64">
        <v>9.6445833333333351</v>
      </c>
      <c r="J20" s="41">
        <v>44</v>
      </c>
      <c r="K20" s="41">
        <f t="shared" si="0"/>
        <v>164</v>
      </c>
      <c r="L20" s="160" t="str">
        <f t="shared" si="1"/>
        <v>Rattrapage</v>
      </c>
      <c r="M20" s="29"/>
      <c r="N20" s="29"/>
    </row>
    <row r="21" spans="1:14" s="15" customFormat="1" ht="20.100000000000001" customHeight="1">
      <c r="A21" s="159">
        <v>5</v>
      </c>
      <c r="B21" s="11" t="s">
        <v>129</v>
      </c>
      <c r="C21" s="11" t="s">
        <v>130</v>
      </c>
      <c r="D21" s="11" t="s">
        <v>170</v>
      </c>
      <c r="E21" s="64">
        <v>10.28</v>
      </c>
      <c r="F21" s="66">
        <v>60</v>
      </c>
      <c r="G21" s="64">
        <v>10.14</v>
      </c>
      <c r="H21" s="66">
        <v>60</v>
      </c>
      <c r="I21" s="64">
        <v>12.671250000000001</v>
      </c>
      <c r="J21" s="41">
        <v>60</v>
      </c>
      <c r="K21" s="41">
        <f t="shared" si="0"/>
        <v>180</v>
      </c>
      <c r="L21" s="160" t="str">
        <f t="shared" si="1"/>
        <v>admis</v>
      </c>
      <c r="M21" s="29"/>
      <c r="N21" s="29"/>
    </row>
    <row r="22" spans="1:14" s="15" customFormat="1" ht="20.100000000000001" customHeight="1">
      <c r="A22" s="159">
        <v>6</v>
      </c>
      <c r="B22" s="11" t="s">
        <v>131</v>
      </c>
      <c r="C22" s="11" t="s">
        <v>132</v>
      </c>
      <c r="D22" s="11" t="s">
        <v>171</v>
      </c>
      <c r="E22" s="64">
        <v>10</v>
      </c>
      <c r="F22" s="66">
        <v>60</v>
      </c>
      <c r="G22" s="64">
        <v>9.27</v>
      </c>
      <c r="H22" s="66">
        <v>44</v>
      </c>
      <c r="I22" s="64">
        <v>9.5654166666666658</v>
      </c>
      <c r="J22" s="41">
        <v>33</v>
      </c>
      <c r="K22" s="41">
        <f t="shared" si="0"/>
        <v>137</v>
      </c>
      <c r="L22" s="160" t="str">
        <f t="shared" si="1"/>
        <v>Rattrapage</v>
      </c>
      <c r="M22" s="29"/>
      <c r="N22" s="29"/>
    </row>
    <row r="23" spans="1:14" s="15" customFormat="1" ht="20.100000000000001" customHeight="1">
      <c r="A23" s="159">
        <v>7</v>
      </c>
      <c r="B23" s="11" t="s">
        <v>133</v>
      </c>
      <c r="C23" s="11" t="s">
        <v>134</v>
      </c>
      <c r="D23" s="11" t="s">
        <v>172</v>
      </c>
      <c r="E23" s="64">
        <v>10.46</v>
      </c>
      <c r="F23" s="66">
        <v>60</v>
      </c>
      <c r="G23" s="64">
        <v>8.84</v>
      </c>
      <c r="H23" s="66">
        <v>29</v>
      </c>
      <c r="I23" s="64">
        <v>9.0975000000000019</v>
      </c>
      <c r="J23" s="41">
        <v>25</v>
      </c>
      <c r="K23" s="41">
        <f t="shared" si="0"/>
        <v>114</v>
      </c>
      <c r="L23" s="160" t="str">
        <f t="shared" si="1"/>
        <v>Rattrapage</v>
      </c>
      <c r="M23" s="29"/>
      <c r="N23" s="29"/>
    </row>
    <row r="24" spans="1:14" s="15" customFormat="1" ht="20.100000000000001" customHeight="1">
      <c r="A24" s="159">
        <v>8</v>
      </c>
      <c r="B24" s="11" t="s">
        <v>135</v>
      </c>
      <c r="C24" s="11" t="s">
        <v>136</v>
      </c>
      <c r="D24" s="11" t="s">
        <v>173</v>
      </c>
      <c r="E24" s="64">
        <v>9.73</v>
      </c>
      <c r="F24" s="66">
        <v>49</v>
      </c>
      <c r="G24" s="64">
        <v>10</v>
      </c>
      <c r="H24" s="66">
        <v>60</v>
      </c>
      <c r="I24" s="64">
        <v>11.889583333333334</v>
      </c>
      <c r="J24" s="41">
        <v>60</v>
      </c>
      <c r="K24" s="41">
        <f t="shared" si="0"/>
        <v>169</v>
      </c>
      <c r="L24" s="160" t="str">
        <f t="shared" si="1"/>
        <v>Rattrapage</v>
      </c>
      <c r="M24" s="29"/>
      <c r="N24" s="29"/>
    </row>
    <row r="25" spans="1:14" s="15" customFormat="1" ht="20.100000000000001" customHeight="1">
      <c r="A25" s="159">
        <v>9</v>
      </c>
      <c r="B25" s="11" t="s">
        <v>137</v>
      </c>
      <c r="C25" s="11" t="s">
        <v>138</v>
      </c>
      <c r="D25" s="11" t="s">
        <v>174</v>
      </c>
      <c r="E25" s="64">
        <v>10.39</v>
      </c>
      <c r="F25" s="66">
        <v>60</v>
      </c>
      <c r="G25" s="64">
        <v>9.34</v>
      </c>
      <c r="H25" s="66">
        <v>37</v>
      </c>
      <c r="I25" s="64">
        <v>9.430416666666666</v>
      </c>
      <c r="J25" s="41">
        <v>45</v>
      </c>
      <c r="K25" s="41">
        <f t="shared" si="0"/>
        <v>142</v>
      </c>
      <c r="L25" s="160" t="str">
        <f t="shared" si="1"/>
        <v>Rattrapage</v>
      </c>
      <c r="M25" s="29"/>
      <c r="N25" s="29"/>
    </row>
    <row r="26" spans="1:14" s="15" customFormat="1" ht="20.100000000000001" customHeight="1">
      <c r="A26" s="159">
        <v>10</v>
      </c>
      <c r="B26" s="11" t="s">
        <v>139</v>
      </c>
      <c r="C26" s="11" t="s">
        <v>20</v>
      </c>
      <c r="D26" s="11" t="s">
        <v>175</v>
      </c>
      <c r="E26" s="64">
        <v>10.27</v>
      </c>
      <c r="F26" s="66">
        <v>60</v>
      </c>
      <c r="G26" s="64">
        <v>10</v>
      </c>
      <c r="H26" s="66">
        <v>60</v>
      </c>
      <c r="I26" s="64">
        <v>9.9612499999999997</v>
      </c>
      <c r="J26" s="41">
        <v>47</v>
      </c>
      <c r="K26" s="41">
        <f t="shared" si="0"/>
        <v>167</v>
      </c>
      <c r="L26" s="160" t="str">
        <f t="shared" si="1"/>
        <v>Rattrapage</v>
      </c>
      <c r="M26" s="29"/>
      <c r="N26" s="29"/>
    </row>
    <row r="27" spans="1:14" s="15" customFormat="1" ht="20.100000000000001" customHeight="1">
      <c r="A27" s="159">
        <v>11</v>
      </c>
      <c r="B27" s="11" t="s">
        <v>140</v>
      </c>
      <c r="C27" s="11" t="s">
        <v>141</v>
      </c>
      <c r="D27" s="11" t="s">
        <v>176</v>
      </c>
      <c r="E27" s="64">
        <v>10</v>
      </c>
      <c r="F27" s="66">
        <v>60</v>
      </c>
      <c r="G27" s="64">
        <v>9.4600000000000009</v>
      </c>
      <c r="H27" s="66">
        <v>40</v>
      </c>
      <c r="I27" s="64">
        <v>10.076666666666668</v>
      </c>
      <c r="J27" s="41">
        <v>60</v>
      </c>
      <c r="K27" s="41">
        <f t="shared" si="0"/>
        <v>160</v>
      </c>
      <c r="L27" s="160" t="str">
        <f t="shared" si="1"/>
        <v>Rattrapage</v>
      </c>
      <c r="M27" s="29"/>
      <c r="N27" s="29"/>
    </row>
    <row r="28" spans="1:14" s="15" customFormat="1" ht="20.100000000000001" customHeight="1">
      <c r="A28" s="159">
        <v>12</v>
      </c>
      <c r="B28" s="11" t="s">
        <v>142</v>
      </c>
      <c r="C28" s="11" t="s">
        <v>143</v>
      </c>
      <c r="D28" s="11" t="s">
        <v>177</v>
      </c>
      <c r="E28" s="64">
        <v>10</v>
      </c>
      <c r="F28" s="66">
        <v>60</v>
      </c>
      <c r="G28" s="64">
        <v>9.4600000000000009</v>
      </c>
      <c r="H28" s="66">
        <v>37</v>
      </c>
      <c r="I28" s="64">
        <v>9.8183333333333334</v>
      </c>
      <c r="J28" s="41">
        <v>45</v>
      </c>
      <c r="K28" s="41">
        <f t="shared" si="0"/>
        <v>142</v>
      </c>
      <c r="L28" s="160" t="str">
        <f t="shared" si="1"/>
        <v>Rattrapage</v>
      </c>
      <c r="M28" s="29"/>
      <c r="N28" s="29"/>
    </row>
    <row r="29" spans="1:14" s="15" customFormat="1" ht="20.100000000000001" customHeight="1">
      <c r="A29" s="159">
        <v>13</v>
      </c>
      <c r="B29" s="11" t="s">
        <v>144</v>
      </c>
      <c r="C29" s="11" t="s">
        <v>145</v>
      </c>
      <c r="D29" s="11" t="s">
        <v>178</v>
      </c>
      <c r="E29" s="64">
        <v>10</v>
      </c>
      <c r="F29" s="66">
        <v>60</v>
      </c>
      <c r="G29" s="64">
        <v>10</v>
      </c>
      <c r="H29" s="66">
        <v>60</v>
      </c>
      <c r="I29" s="64">
        <v>10.72875</v>
      </c>
      <c r="J29" s="41">
        <v>60</v>
      </c>
      <c r="K29" s="41">
        <f t="shared" si="0"/>
        <v>180</v>
      </c>
      <c r="L29" s="160" t="str">
        <f t="shared" si="1"/>
        <v>admis</v>
      </c>
      <c r="M29" s="29"/>
      <c r="N29" s="29"/>
    </row>
    <row r="30" spans="1:14" s="15" customFormat="1" ht="20.100000000000001" customHeight="1">
      <c r="A30" s="159">
        <v>14</v>
      </c>
      <c r="B30" s="11" t="s">
        <v>146</v>
      </c>
      <c r="C30" s="11" t="s">
        <v>19</v>
      </c>
      <c r="D30" s="11" t="s">
        <v>179</v>
      </c>
      <c r="E30" s="64">
        <v>10.38</v>
      </c>
      <c r="F30" s="66">
        <v>60</v>
      </c>
      <c r="G30" s="64">
        <v>10</v>
      </c>
      <c r="H30" s="66">
        <v>60</v>
      </c>
      <c r="I30" s="64">
        <v>10.5175</v>
      </c>
      <c r="J30" s="41">
        <v>60</v>
      </c>
      <c r="K30" s="41">
        <f t="shared" si="0"/>
        <v>180</v>
      </c>
      <c r="L30" s="160" t="str">
        <f t="shared" si="1"/>
        <v>admis</v>
      </c>
      <c r="M30" s="29"/>
      <c r="N30" s="29"/>
    </row>
    <row r="31" spans="1:14" s="15" customFormat="1" ht="20.100000000000001" customHeight="1">
      <c r="A31" s="159">
        <v>15</v>
      </c>
      <c r="B31" s="161" t="s">
        <v>147</v>
      </c>
      <c r="C31" s="161" t="s">
        <v>148</v>
      </c>
      <c r="D31" s="161" t="s">
        <v>180</v>
      </c>
      <c r="E31" s="156">
        <v>10.34</v>
      </c>
      <c r="F31" s="157">
        <v>60</v>
      </c>
      <c r="G31" s="156">
        <v>9.23</v>
      </c>
      <c r="H31" s="157">
        <v>40</v>
      </c>
      <c r="I31" s="156">
        <v>11.26</v>
      </c>
      <c r="J31" s="158">
        <v>60</v>
      </c>
      <c r="K31" s="41">
        <f t="shared" si="0"/>
        <v>160</v>
      </c>
      <c r="L31" s="160" t="str">
        <f t="shared" si="1"/>
        <v>Rattrapage</v>
      </c>
      <c r="M31" s="29"/>
      <c r="N31" s="29"/>
    </row>
    <row r="32" spans="1:14" s="15" customFormat="1" ht="20.100000000000001" customHeight="1">
      <c r="A32" s="159">
        <v>16</v>
      </c>
      <c r="B32" s="11" t="s">
        <v>149</v>
      </c>
      <c r="C32" s="11" t="s">
        <v>150</v>
      </c>
      <c r="D32" s="11" t="s">
        <v>181</v>
      </c>
      <c r="E32" s="166">
        <v>10.66</v>
      </c>
      <c r="F32" s="166">
        <v>60</v>
      </c>
      <c r="G32" s="169">
        <v>10</v>
      </c>
      <c r="H32" s="166">
        <v>60</v>
      </c>
      <c r="I32" s="64">
        <v>11.017916666666665</v>
      </c>
      <c r="J32" s="66">
        <v>60</v>
      </c>
      <c r="K32" s="41">
        <f t="shared" si="0"/>
        <v>180</v>
      </c>
      <c r="L32" s="160" t="str">
        <f t="shared" si="1"/>
        <v>admis</v>
      </c>
      <c r="M32" s="29"/>
      <c r="N32" s="29"/>
    </row>
    <row r="33" spans="1:14" s="15" customFormat="1" ht="20.100000000000001" customHeight="1">
      <c r="A33" s="159">
        <v>17</v>
      </c>
      <c r="B33" s="11" t="s">
        <v>151</v>
      </c>
      <c r="C33" s="11" t="s">
        <v>152</v>
      </c>
      <c r="D33" s="11" t="s">
        <v>182</v>
      </c>
      <c r="E33" s="169">
        <v>10</v>
      </c>
      <c r="F33" s="166">
        <v>60</v>
      </c>
      <c r="G33" s="166">
        <v>10.01</v>
      </c>
      <c r="H33" s="166">
        <v>60</v>
      </c>
      <c r="I33" s="64">
        <v>8.3608333333333338</v>
      </c>
      <c r="J33" s="66">
        <v>23</v>
      </c>
      <c r="K33" s="41">
        <f t="shared" si="0"/>
        <v>143</v>
      </c>
      <c r="L33" s="160" t="str">
        <f t="shared" si="1"/>
        <v>Rattrapage</v>
      </c>
      <c r="M33" s="29"/>
      <c r="N33" s="29"/>
    </row>
    <row r="34" spans="1:14" s="15" customFormat="1" ht="20.100000000000001" customHeight="1">
      <c r="A34" s="159">
        <v>18</v>
      </c>
      <c r="B34" s="11" t="s">
        <v>153</v>
      </c>
      <c r="C34" s="11" t="s">
        <v>154</v>
      </c>
      <c r="D34" s="11" t="s">
        <v>183</v>
      </c>
      <c r="E34" s="166">
        <v>10.26</v>
      </c>
      <c r="F34" s="166">
        <v>60</v>
      </c>
      <c r="G34" s="64">
        <v>10</v>
      </c>
      <c r="H34" s="166">
        <v>60</v>
      </c>
      <c r="I34" s="64">
        <v>10.59375</v>
      </c>
      <c r="J34" s="66">
        <v>60</v>
      </c>
      <c r="K34" s="41">
        <f t="shared" si="0"/>
        <v>180</v>
      </c>
      <c r="L34" s="160" t="str">
        <f t="shared" si="1"/>
        <v>admis</v>
      </c>
      <c r="M34" s="29"/>
      <c r="N34" s="29"/>
    </row>
    <row r="35" spans="1:14" s="15" customFormat="1" ht="20.100000000000001" customHeight="1">
      <c r="A35" s="159">
        <v>19</v>
      </c>
      <c r="B35" s="11" t="s">
        <v>155</v>
      </c>
      <c r="C35" s="11" t="s">
        <v>18</v>
      </c>
      <c r="D35" s="11" t="s">
        <v>184</v>
      </c>
      <c r="E35" s="166">
        <v>9.08</v>
      </c>
      <c r="F35" s="166">
        <v>37</v>
      </c>
      <c r="G35" s="64">
        <v>10.24</v>
      </c>
      <c r="H35" s="166">
        <v>60</v>
      </c>
      <c r="I35" s="64">
        <v>9.5370833333333334</v>
      </c>
      <c r="J35" s="66">
        <v>39</v>
      </c>
      <c r="K35" s="41">
        <f t="shared" si="0"/>
        <v>136</v>
      </c>
      <c r="L35" s="160" t="str">
        <f t="shared" si="1"/>
        <v>Rattrapage</v>
      </c>
      <c r="M35" s="29"/>
      <c r="N35" s="29"/>
    </row>
    <row r="36" spans="1:14" s="15" customFormat="1" ht="20.100000000000001" customHeight="1">
      <c r="A36" s="159">
        <v>20</v>
      </c>
      <c r="B36" s="11" t="s">
        <v>156</v>
      </c>
      <c r="C36" s="11" t="s">
        <v>157</v>
      </c>
      <c r="D36" s="11" t="s">
        <v>210</v>
      </c>
      <c r="E36" s="169">
        <v>10</v>
      </c>
      <c r="F36" s="166">
        <v>60</v>
      </c>
      <c r="G36" s="64">
        <v>10</v>
      </c>
      <c r="H36" s="166">
        <v>60</v>
      </c>
      <c r="I36" s="64">
        <v>11.479583333333332</v>
      </c>
      <c r="J36" s="66">
        <v>60</v>
      </c>
      <c r="K36" s="41">
        <f t="shared" si="0"/>
        <v>180</v>
      </c>
      <c r="L36" s="160" t="str">
        <f t="shared" si="1"/>
        <v>admis</v>
      </c>
      <c r="M36" s="29"/>
      <c r="N36" s="29"/>
    </row>
    <row r="37" spans="1:14" s="15" customFormat="1" ht="20.100000000000001" customHeight="1">
      <c r="A37" s="159">
        <v>21</v>
      </c>
      <c r="B37" s="11" t="s">
        <v>158</v>
      </c>
      <c r="C37" s="11" t="s">
        <v>159</v>
      </c>
      <c r="D37" s="11" t="s">
        <v>185</v>
      </c>
      <c r="E37" s="166">
        <v>10.050000000000001</v>
      </c>
      <c r="F37" s="166">
        <v>60</v>
      </c>
      <c r="G37" s="64">
        <v>9.1300000000000008</v>
      </c>
      <c r="H37" s="166">
        <v>40</v>
      </c>
      <c r="I37" s="64">
        <v>8.4954166666666655</v>
      </c>
      <c r="J37" s="66">
        <v>31</v>
      </c>
      <c r="K37" s="41">
        <f t="shared" si="0"/>
        <v>131</v>
      </c>
      <c r="L37" s="160" t="str">
        <f t="shared" si="1"/>
        <v>Rattrapage</v>
      </c>
      <c r="M37" s="29"/>
      <c r="N37" s="29"/>
    </row>
    <row r="38" spans="1:14" s="15" customFormat="1" ht="20.100000000000001" customHeight="1">
      <c r="A38" s="159">
        <v>22</v>
      </c>
      <c r="B38" s="11" t="s">
        <v>160</v>
      </c>
      <c r="C38" s="11" t="s">
        <v>161</v>
      </c>
      <c r="D38" s="11" t="s">
        <v>186</v>
      </c>
      <c r="E38" s="166">
        <v>10.02</v>
      </c>
      <c r="F38" s="166">
        <v>60</v>
      </c>
      <c r="G38" s="64">
        <v>8.1300000000000008</v>
      </c>
      <c r="H38" s="166">
        <v>37</v>
      </c>
      <c r="I38" s="64">
        <v>11.486666666666666</v>
      </c>
      <c r="J38" s="66">
        <v>60</v>
      </c>
      <c r="K38" s="41">
        <f t="shared" si="0"/>
        <v>157</v>
      </c>
      <c r="L38" s="160" t="str">
        <f t="shared" si="1"/>
        <v>Rattrapage</v>
      </c>
      <c r="M38" s="29"/>
      <c r="N38" s="29"/>
    </row>
    <row r="39" spans="1:14" s="15" customFormat="1" ht="20.100000000000001" customHeight="1">
      <c r="A39" s="159">
        <v>23</v>
      </c>
      <c r="B39" s="11" t="s">
        <v>162</v>
      </c>
      <c r="C39" s="11" t="s">
        <v>163</v>
      </c>
      <c r="D39" s="11" t="s">
        <v>187</v>
      </c>
      <c r="E39" s="169">
        <v>10</v>
      </c>
      <c r="F39" s="166">
        <v>60</v>
      </c>
      <c r="G39" s="166">
        <v>10.19</v>
      </c>
      <c r="H39" s="166">
        <v>60</v>
      </c>
      <c r="I39" s="64">
        <v>8.9787499999999998</v>
      </c>
      <c r="J39" s="66">
        <v>27</v>
      </c>
      <c r="K39" s="41">
        <f t="shared" si="0"/>
        <v>147</v>
      </c>
      <c r="L39" s="160" t="str">
        <f t="shared" si="1"/>
        <v>Rattrapage</v>
      </c>
      <c r="M39" s="29"/>
      <c r="N39" s="29"/>
    </row>
    <row r="40" spans="1:14" s="15" customFormat="1" ht="20.100000000000001" customHeight="1" thickBot="1">
      <c r="A40" s="162">
        <v>24</v>
      </c>
      <c r="B40" s="163" t="s">
        <v>164</v>
      </c>
      <c r="C40" s="163" t="s">
        <v>165</v>
      </c>
      <c r="D40" s="163" t="s">
        <v>188</v>
      </c>
      <c r="E40" s="167">
        <v>11.83</v>
      </c>
      <c r="F40" s="167">
        <v>60</v>
      </c>
      <c r="G40" s="167">
        <v>11.82</v>
      </c>
      <c r="H40" s="167">
        <v>60</v>
      </c>
      <c r="I40" s="164">
        <v>15.812083333333334</v>
      </c>
      <c r="J40" s="165">
        <v>60</v>
      </c>
      <c r="K40" s="41">
        <f t="shared" si="0"/>
        <v>180</v>
      </c>
      <c r="L40" s="160" t="str">
        <f t="shared" si="1"/>
        <v>admis</v>
      </c>
      <c r="M40" s="29"/>
      <c r="N40" s="29"/>
    </row>
  </sheetData>
  <mergeCells count="12"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</mergeCells>
  <pageMargins left="0.31496062992125984" right="0.35433070866141736" top="0.35433070866141736" bottom="0.35433070866141736" header="0.31496062992125984" footer="0.31496062992125984"/>
  <pageSetup paperSize="9" scale="7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PV1</vt:lpstr>
      <vt:lpstr>RELEVE1</vt:lpstr>
      <vt:lpstr>PV RECAPITULATIF</vt:lpstr>
      <vt:lpstr>RELEVE1!Zone_d_impression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2014-03-04T08:21:39Z</cp:lastPrinted>
  <dcterms:created xsi:type="dcterms:W3CDTF">1996-10-21T11:03:58Z</dcterms:created>
  <dcterms:modified xsi:type="dcterms:W3CDTF">2014-04-06T11:23:29Z</dcterms:modified>
</cp:coreProperties>
</file>