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3" r:id="rId1"/>
    <sheet name="RELEVE1" sheetId="4" r:id="rId2"/>
    <sheet name="Feuil1" sheetId="5" r:id="rId3"/>
  </sheets>
  <calcPr calcId="125725"/>
</workbook>
</file>

<file path=xl/calcChain.xml><?xml version="1.0" encoding="utf-8"?>
<calcChain xmlns="http://schemas.openxmlformats.org/spreadsheetml/2006/main">
  <c r="BA15" i="3"/>
  <c r="BA16"/>
  <c r="BA17"/>
  <c r="BA18"/>
  <c r="BA19"/>
  <c r="BA20"/>
  <c r="BA21"/>
  <c r="BA22"/>
  <c r="BA23"/>
  <c r="BA24"/>
  <c r="BA25"/>
  <c r="BA26"/>
  <c r="BA27"/>
  <c r="BA28"/>
  <c r="BA29"/>
  <c r="C9" i="4"/>
  <c r="P8"/>
  <c r="L8"/>
  <c r="I8"/>
  <c r="E8"/>
  <c r="B8"/>
  <c r="O21"/>
  <c r="BI15" i="3" l="1"/>
  <c r="BJ15" s="1"/>
  <c r="BL15"/>
  <c r="BM15"/>
  <c r="BN15"/>
  <c r="BO15" s="1"/>
  <c r="BP15"/>
  <c r="BS15"/>
  <c r="BI16"/>
  <c r="BJ16" s="1"/>
  <c r="BL16"/>
  <c r="BM16"/>
  <c r="BP16"/>
  <c r="BQ16"/>
  <c r="BR16" s="1"/>
  <c r="CF16" s="1"/>
  <c r="BS16"/>
  <c r="BI17"/>
  <c r="BJ17" s="1"/>
  <c r="BL17"/>
  <c r="BM17"/>
  <c r="BP17"/>
  <c r="BS17"/>
  <c r="BI18"/>
  <c r="BJ18" s="1"/>
  <c r="BL18"/>
  <c r="BM18"/>
  <c r="BP18"/>
  <c r="BS18"/>
  <c r="BI19"/>
  <c r="BJ19" s="1"/>
  <c r="BL19"/>
  <c r="BM19"/>
  <c r="BP19"/>
  <c r="BS19"/>
  <c r="BI20"/>
  <c r="BK20" s="1"/>
  <c r="BL20"/>
  <c r="BM20"/>
  <c r="BP20"/>
  <c r="BS20"/>
  <c r="BI21"/>
  <c r="BJ21" s="1"/>
  <c r="BL21"/>
  <c r="BM21"/>
  <c r="BP21"/>
  <c r="BS21"/>
  <c r="BI22"/>
  <c r="BL22"/>
  <c r="BM22"/>
  <c r="BP22"/>
  <c r="BS22"/>
  <c r="BI23"/>
  <c r="BJ23" s="1"/>
  <c r="BL23"/>
  <c r="BM23"/>
  <c r="BP23"/>
  <c r="BS23"/>
  <c r="BI24"/>
  <c r="BK24" s="1"/>
  <c r="BL24"/>
  <c r="BM24"/>
  <c r="BP24"/>
  <c r="BS24"/>
  <c r="BI25"/>
  <c r="BJ25" s="1"/>
  <c r="BL25"/>
  <c r="BM25"/>
  <c r="BP25"/>
  <c r="BS25"/>
  <c r="BI26"/>
  <c r="BL26"/>
  <c r="BM26"/>
  <c r="BP26"/>
  <c r="BS26"/>
  <c r="BI27"/>
  <c r="BJ27" s="1"/>
  <c r="BL27"/>
  <c r="BM27"/>
  <c r="BP27"/>
  <c r="BS27"/>
  <c r="BI28"/>
  <c r="BK28" s="1"/>
  <c r="BL28"/>
  <c r="BM28"/>
  <c r="BP28"/>
  <c r="BS28"/>
  <c r="BI29"/>
  <c r="BJ29" s="1"/>
  <c r="BL29"/>
  <c r="BM29"/>
  <c r="BP29"/>
  <c r="BS29"/>
  <c r="AI15"/>
  <c r="AI16"/>
  <c r="AI17"/>
  <c r="AI18"/>
  <c r="AI19"/>
  <c r="AI20"/>
  <c r="AI21"/>
  <c r="AI22"/>
  <c r="AI23"/>
  <c r="AI24"/>
  <c r="AI25"/>
  <c r="AI26"/>
  <c r="AI27"/>
  <c r="AI28"/>
  <c r="AI29"/>
  <c r="AB15"/>
  <c r="AE15"/>
  <c r="AG15"/>
  <c r="AT15" s="1"/>
  <c r="AU15" s="1"/>
  <c r="AB16"/>
  <c r="AE16"/>
  <c r="AF16" s="1"/>
  <c r="AG16"/>
  <c r="AT16" s="1"/>
  <c r="AU16" s="1"/>
  <c r="AB17"/>
  <c r="AE17"/>
  <c r="AG17"/>
  <c r="AT17" s="1"/>
  <c r="AU17" s="1"/>
  <c r="AB18"/>
  <c r="AE18"/>
  <c r="AF18" s="1"/>
  <c r="AG18"/>
  <c r="AT18" s="1"/>
  <c r="AU18" s="1"/>
  <c r="AB19"/>
  <c r="AE19"/>
  <c r="AF19" s="1"/>
  <c r="AG19"/>
  <c r="AT19" s="1"/>
  <c r="AU19" s="1"/>
  <c r="AB20"/>
  <c r="AE20"/>
  <c r="AF20" s="1"/>
  <c r="AG20"/>
  <c r="AT20" s="1"/>
  <c r="AU20" s="1"/>
  <c r="AB21"/>
  <c r="AE21"/>
  <c r="AF21" s="1"/>
  <c r="AG21"/>
  <c r="AT21" s="1"/>
  <c r="AU21" s="1"/>
  <c r="AB22"/>
  <c r="AE22"/>
  <c r="AF22" s="1"/>
  <c r="AG22"/>
  <c r="AT22" s="1"/>
  <c r="AU22" s="1"/>
  <c r="AB23"/>
  <c r="AE23"/>
  <c r="AF23" s="1"/>
  <c r="AG23"/>
  <c r="AT23" s="1"/>
  <c r="AU23" s="1"/>
  <c r="AB24"/>
  <c r="AE24"/>
  <c r="AF24" s="1"/>
  <c r="AG24"/>
  <c r="AT24" s="1"/>
  <c r="AU24" s="1"/>
  <c r="AB25"/>
  <c r="AE25"/>
  <c r="AG25"/>
  <c r="AT25" s="1"/>
  <c r="AU25" s="1"/>
  <c r="AB26"/>
  <c r="AE26"/>
  <c r="AF26" s="1"/>
  <c r="AG26"/>
  <c r="AT26" s="1"/>
  <c r="AU26" s="1"/>
  <c r="AB27"/>
  <c r="AE27"/>
  <c r="AG27"/>
  <c r="AT27" s="1"/>
  <c r="AU27" s="1"/>
  <c r="AB28"/>
  <c r="AE28"/>
  <c r="AF28" s="1"/>
  <c r="AG28"/>
  <c r="AT28" s="1"/>
  <c r="AU28" s="1"/>
  <c r="AB29"/>
  <c r="AE29"/>
  <c r="AG29"/>
  <c r="AT29" s="1"/>
  <c r="AU29" s="1"/>
  <c r="X15"/>
  <c r="Y15" s="1"/>
  <c r="Z15"/>
  <c r="AP15" s="1"/>
  <c r="AQ15" s="1"/>
  <c r="X16"/>
  <c r="Y16" s="1"/>
  <c r="Z16"/>
  <c r="AP16" s="1"/>
  <c r="AQ16" s="1"/>
  <c r="X17"/>
  <c r="Y17" s="1"/>
  <c r="Z17"/>
  <c r="AP17" s="1"/>
  <c r="AQ17" s="1"/>
  <c r="X18"/>
  <c r="Y18" s="1"/>
  <c r="Z18"/>
  <c r="AP18" s="1"/>
  <c r="AQ18" s="1"/>
  <c r="X19"/>
  <c r="Y19" s="1"/>
  <c r="Z19"/>
  <c r="AP19" s="1"/>
  <c r="AQ19" s="1"/>
  <c r="X20"/>
  <c r="Y20" s="1"/>
  <c r="Z20"/>
  <c r="AP20" s="1"/>
  <c r="AQ20" s="1"/>
  <c r="X21"/>
  <c r="Y21" s="1"/>
  <c r="Z21"/>
  <c r="AP21" s="1"/>
  <c r="AQ21" s="1"/>
  <c r="X22"/>
  <c r="Y22" s="1"/>
  <c r="Z22"/>
  <c r="AP22" s="1"/>
  <c r="AQ22" s="1"/>
  <c r="X23"/>
  <c r="Y23" s="1"/>
  <c r="Z23"/>
  <c r="AP23" s="1"/>
  <c r="AQ23" s="1"/>
  <c r="X24"/>
  <c r="Y24" s="1"/>
  <c r="Z24"/>
  <c r="AP24" s="1"/>
  <c r="AQ24" s="1"/>
  <c r="X25"/>
  <c r="Y25" s="1"/>
  <c r="Z25"/>
  <c r="AP25" s="1"/>
  <c r="AQ25" s="1"/>
  <c r="X26"/>
  <c r="Y26" s="1"/>
  <c r="Z26"/>
  <c r="AP26" s="1"/>
  <c r="AQ26" s="1"/>
  <c r="X27"/>
  <c r="Y27" s="1"/>
  <c r="Z27"/>
  <c r="AP27" s="1"/>
  <c r="AQ27" s="1"/>
  <c r="X28"/>
  <c r="Y28" s="1"/>
  <c r="Z28"/>
  <c r="AP28" s="1"/>
  <c r="AQ28" s="1"/>
  <c r="X29"/>
  <c r="Y29" s="1"/>
  <c r="Z29"/>
  <c r="AP29" s="1"/>
  <c r="AQ29" s="1"/>
  <c r="Q15"/>
  <c r="R15" s="1"/>
  <c r="S15"/>
  <c r="U15"/>
  <c r="Q16"/>
  <c r="R16" s="1"/>
  <c r="S16"/>
  <c r="U16"/>
  <c r="Q17"/>
  <c r="R17" s="1"/>
  <c r="S17"/>
  <c r="U17"/>
  <c r="Q18"/>
  <c r="R18" s="1"/>
  <c r="S18"/>
  <c r="U18"/>
  <c r="Q19"/>
  <c r="R19" s="1"/>
  <c r="S19"/>
  <c r="U19"/>
  <c r="Q20"/>
  <c r="R20" s="1"/>
  <c r="S20"/>
  <c r="U20"/>
  <c r="Q21"/>
  <c r="R21" s="1"/>
  <c r="S21"/>
  <c r="U21"/>
  <c r="Q22"/>
  <c r="R22" s="1"/>
  <c r="S22"/>
  <c r="U22"/>
  <c r="Q23"/>
  <c r="R23" s="1"/>
  <c r="S23"/>
  <c r="U23"/>
  <c r="Q24"/>
  <c r="R24" s="1"/>
  <c r="S24"/>
  <c r="U24"/>
  <c r="Q25"/>
  <c r="R25" s="1"/>
  <c r="S25"/>
  <c r="U25"/>
  <c r="Q26"/>
  <c r="R26" s="1"/>
  <c r="S26"/>
  <c r="U26"/>
  <c r="Q27"/>
  <c r="R27" s="1"/>
  <c r="S27"/>
  <c r="U27"/>
  <c r="Q28"/>
  <c r="R28" s="1"/>
  <c r="S28"/>
  <c r="U28"/>
  <c r="Q29"/>
  <c r="R29" s="1"/>
  <c r="S29"/>
  <c r="U29"/>
  <c r="N15"/>
  <c r="N16"/>
  <c r="N17"/>
  <c r="N18"/>
  <c r="N19"/>
  <c r="N20"/>
  <c r="N21"/>
  <c r="N22"/>
  <c r="N23"/>
  <c r="N24"/>
  <c r="N25"/>
  <c r="N26"/>
  <c r="N27"/>
  <c r="N28"/>
  <c r="N29"/>
  <c r="L15"/>
  <c r="AL15" s="1"/>
  <c r="L16"/>
  <c r="AL16" s="1"/>
  <c r="L17"/>
  <c r="AL17" s="1"/>
  <c r="L18"/>
  <c r="AL18" s="1"/>
  <c r="AM18" s="1"/>
  <c r="L19"/>
  <c r="AL19" s="1"/>
  <c r="AM19" s="1"/>
  <c r="L20"/>
  <c r="AL20" s="1"/>
  <c r="AW20" s="1"/>
  <c r="AZ20" s="1"/>
  <c r="L21"/>
  <c r="AL21" s="1"/>
  <c r="AM21" s="1"/>
  <c r="L22"/>
  <c r="AL22" s="1"/>
  <c r="AW22" s="1"/>
  <c r="AZ22" s="1"/>
  <c r="L23"/>
  <c r="AL23" s="1"/>
  <c r="AM23" s="1"/>
  <c r="L24"/>
  <c r="AL24" s="1"/>
  <c r="AW24" s="1"/>
  <c r="AZ24" s="1"/>
  <c r="L25"/>
  <c r="AL25" s="1"/>
  <c r="AM25" s="1"/>
  <c r="L26"/>
  <c r="AL26" s="1"/>
  <c r="AW26" s="1"/>
  <c r="AZ26" s="1"/>
  <c r="L27"/>
  <c r="AL27" s="1"/>
  <c r="AM27" s="1"/>
  <c r="L28"/>
  <c r="AL28" s="1"/>
  <c r="AW28" s="1"/>
  <c r="AZ28" s="1"/>
  <c r="L29"/>
  <c r="J15"/>
  <c r="J16"/>
  <c r="K16" s="1"/>
  <c r="J17"/>
  <c r="J18"/>
  <c r="J19"/>
  <c r="J20"/>
  <c r="J21"/>
  <c r="J22"/>
  <c r="J23"/>
  <c r="J24"/>
  <c r="J25"/>
  <c r="K25" s="1"/>
  <c r="J26"/>
  <c r="J27"/>
  <c r="K27" s="1"/>
  <c r="J28"/>
  <c r="J29"/>
  <c r="K29" s="1"/>
  <c r="CE16"/>
  <c r="BQ29" l="1"/>
  <c r="CE29" s="1"/>
  <c r="BN29"/>
  <c r="BO29" s="1"/>
  <c r="BQ23"/>
  <c r="CE23" s="1"/>
  <c r="BN23"/>
  <c r="BO23" s="1"/>
  <c r="BN16"/>
  <c r="BO16" s="1"/>
  <c r="M23"/>
  <c r="K23"/>
  <c r="M19"/>
  <c r="K19"/>
  <c r="M18"/>
  <c r="K18"/>
  <c r="AR17"/>
  <c r="AF17"/>
  <c r="AS17" s="1"/>
  <c r="AR15"/>
  <c r="AF15"/>
  <c r="M21"/>
  <c r="K21"/>
  <c r="AJ28"/>
  <c r="K28"/>
  <c r="AJ26"/>
  <c r="K26"/>
  <c r="AJ24"/>
  <c r="K24"/>
  <c r="M22"/>
  <c r="K22"/>
  <c r="M20"/>
  <c r="K20"/>
  <c r="AJ17"/>
  <c r="K17"/>
  <c r="AJ15"/>
  <c r="K15"/>
  <c r="AR29"/>
  <c r="AF29"/>
  <c r="AR27"/>
  <c r="AF27"/>
  <c r="AR25"/>
  <c r="AF25"/>
  <c r="AS25" s="1"/>
  <c r="BK29"/>
  <c r="AL29"/>
  <c r="AM29" s="1"/>
  <c r="BK23"/>
  <c r="BQ21"/>
  <c r="CE21" s="1"/>
  <c r="BN21"/>
  <c r="BO21" s="1"/>
  <c r="BQ19"/>
  <c r="CE19" s="1"/>
  <c r="BN19"/>
  <c r="BO19" s="1"/>
  <c r="BQ18"/>
  <c r="CE18" s="1"/>
  <c r="BN18"/>
  <c r="BO18" s="1"/>
  <c r="BK17"/>
  <c r="BK18"/>
  <c r="BK21"/>
  <c r="BK27"/>
  <c r="BK19"/>
  <c r="BK25"/>
  <c r="AM16"/>
  <c r="AW16"/>
  <c r="AZ16" s="1"/>
  <c r="AH17"/>
  <c r="AN17"/>
  <c r="AO17" s="1"/>
  <c r="BQ27"/>
  <c r="CE27" s="1"/>
  <c r="BN27"/>
  <c r="BO27" s="1"/>
  <c r="BQ25"/>
  <c r="CE25" s="1"/>
  <c r="BN25"/>
  <c r="BO25" s="1"/>
  <c r="AN16"/>
  <c r="AO16" s="1"/>
  <c r="AN15"/>
  <c r="AO15" s="1"/>
  <c r="AM17"/>
  <c r="AW17"/>
  <c r="AZ17" s="1"/>
  <c r="AM15"/>
  <c r="AW15"/>
  <c r="AZ15" s="1"/>
  <c r="BT29"/>
  <c r="BJ26"/>
  <c r="BN26"/>
  <c r="BO26" s="1"/>
  <c r="BQ26"/>
  <c r="BJ22"/>
  <c r="BN22"/>
  <c r="BO22" s="1"/>
  <c r="BQ22"/>
  <c r="BT18"/>
  <c r="M17"/>
  <c r="AK17"/>
  <c r="BJ28"/>
  <c r="BN28"/>
  <c r="BO28" s="1"/>
  <c r="BQ28"/>
  <c r="BR27"/>
  <c r="CF27" s="1"/>
  <c r="BJ24"/>
  <c r="BN24"/>
  <c r="BO24" s="1"/>
  <c r="BQ24"/>
  <c r="BR23"/>
  <c r="CF23" s="1"/>
  <c r="BJ20"/>
  <c r="BN20"/>
  <c r="BO20" s="1"/>
  <c r="BQ20"/>
  <c r="AW27"/>
  <c r="AZ27" s="1"/>
  <c r="AW25"/>
  <c r="AZ25" s="1"/>
  <c r="AW23"/>
  <c r="AZ23" s="1"/>
  <c r="AW21"/>
  <c r="AZ21" s="1"/>
  <c r="AW19"/>
  <c r="AZ19" s="1"/>
  <c r="AW18"/>
  <c r="AZ18" s="1"/>
  <c r="AM28"/>
  <c r="AM26"/>
  <c r="AM24"/>
  <c r="AM22"/>
  <c r="AM20"/>
  <c r="BK26"/>
  <c r="BK22"/>
  <c r="AJ29"/>
  <c r="AK29" s="1"/>
  <c r="AJ27"/>
  <c r="AJ25"/>
  <c r="AK25" s="1"/>
  <c r="AJ16"/>
  <c r="AN29"/>
  <c r="AO29" s="1"/>
  <c r="AN28"/>
  <c r="AO28" s="1"/>
  <c r="AN27"/>
  <c r="AO27" s="1"/>
  <c r="AN26"/>
  <c r="AO26" s="1"/>
  <c r="AN25"/>
  <c r="AO25" s="1"/>
  <c r="AN24"/>
  <c r="AO24" s="1"/>
  <c r="AN23"/>
  <c r="AO23" s="1"/>
  <c r="AN22"/>
  <c r="AO22" s="1"/>
  <c r="AN21"/>
  <c r="AO21" s="1"/>
  <c r="AN20"/>
  <c r="AO20" s="1"/>
  <c r="AN19"/>
  <c r="AO19" s="1"/>
  <c r="AN18"/>
  <c r="AO18" s="1"/>
  <c r="BQ17"/>
  <c r="BN17"/>
  <c r="BO17" s="1"/>
  <c r="BT16"/>
  <c r="BK16"/>
  <c r="BQ15"/>
  <c r="BK15"/>
  <c r="M29"/>
  <c r="T28"/>
  <c r="T26"/>
  <c r="T24"/>
  <c r="AJ23"/>
  <c r="AK23" s="1"/>
  <c r="T21"/>
  <c r="T19"/>
  <c r="T18"/>
  <c r="T16"/>
  <c r="AK28"/>
  <c r="M28"/>
  <c r="M27"/>
  <c r="AK26"/>
  <c r="M26"/>
  <c r="M25"/>
  <c r="AK24"/>
  <c r="M24"/>
  <c r="AJ22"/>
  <c r="AJ21"/>
  <c r="AK21" s="1"/>
  <c r="AJ20"/>
  <c r="AJ19"/>
  <c r="AK19" s="1"/>
  <c r="AJ18"/>
  <c r="AK18" s="1"/>
  <c r="M16"/>
  <c r="AK15"/>
  <c r="M15"/>
  <c r="AS29"/>
  <c r="AH29"/>
  <c r="AR28"/>
  <c r="AS27"/>
  <c r="AH27"/>
  <c r="AR26"/>
  <c r="AH25"/>
  <c r="AR24"/>
  <c r="AR23"/>
  <c r="AH23"/>
  <c r="AR22"/>
  <c r="AH22"/>
  <c r="AR21"/>
  <c r="AR20"/>
  <c r="AH20"/>
  <c r="AR19"/>
  <c r="AR18"/>
  <c r="AR16"/>
  <c r="AS15"/>
  <c r="AH15"/>
  <c r="AH28"/>
  <c r="AH26"/>
  <c r="AH24"/>
  <c r="AH21"/>
  <c r="AH19"/>
  <c r="AH18"/>
  <c r="AH16"/>
  <c r="AA29"/>
  <c r="AA28"/>
  <c r="AA27"/>
  <c r="AA26"/>
  <c r="AA25"/>
  <c r="AA24"/>
  <c r="AA23"/>
  <c r="AA22"/>
  <c r="AA21"/>
  <c r="AA20"/>
  <c r="AA19"/>
  <c r="AA18"/>
  <c r="AA17"/>
  <c r="AA16"/>
  <c r="AA15"/>
  <c r="T29"/>
  <c r="T27"/>
  <c r="T25"/>
  <c r="T23"/>
  <c r="T22"/>
  <c r="T20"/>
  <c r="T17"/>
  <c r="T15"/>
  <c r="AE14"/>
  <c r="X14"/>
  <c r="Y14" s="1"/>
  <c r="Q14"/>
  <c r="AG14"/>
  <c r="AT14" s="1"/>
  <c r="Z14"/>
  <c r="AP14" s="1"/>
  <c r="AQ14" s="1"/>
  <c r="N17" i="4" s="1"/>
  <c r="S14" i="3"/>
  <c r="AI14"/>
  <c r="K18" i="4" s="1"/>
  <c r="AB14" i="3"/>
  <c r="K17" i="4" s="1"/>
  <c r="U14" i="3"/>
  <c r="K16" i="4" s="1"/>
  <c r="L14" i="3"/>
  <c r="N14"/>
  <c r="K15" i="4" s="1"/>
  <c r="J14" i="3"/>
  <c r="K14" s="1"/>
  <c r="H21" i="5"/>
  <c r="E21"/>
  <c r="B21"/>
  <c r="F20"/>
  <c r="B20"/>
  <c r="F36"/>
  <c r="BS14" i="3"/>
  <c r="Q19" i="4" s="1"/>
  <c r="BP14" i="3"/>
  <c r="N19" i="4" s="1"/>
  <c r="BM14" i="3"/>
  <c r="K19" i="4" s="1"/>
  <c r="BL14" i="3"/>
  <c r="BI14"/>
  <c r="I19" i="4" s="1"/>
  <c r="AV25" i="3" l="1"/>
  <c r="BT19"/>
  <c r="BT23"/>
  <c r="BR21"/>
  <c r="CF21" s="1"/>
  <c r="BR29"/>
  <c r="CF29" s="1"/>
  <c r="T14"/>
  <c r="R14"/>
  <c r="AH14"/>
  <c r="AF14"/>
  <c r="BR25"/>
  <c r="CF25" s="1"/>
  <c r="AX25"/>
  <c r="AY25" s="1"/>
  <c r="AV15"/>
  <c r="AW29"/>
  <c r="AZ29" s="1"/>
  <c r="BR19"/>
  <c r="CF19" s="1"/>
  <c r="BR18"/>
  <c r="CF18" s="1"/>
  <c r="BT21"/>
  <c r="AV17"/>
  <c r="AX15"/>
  <c r="AX29"/>
  <c r="AX17"/>
  <c r="BT27"/>
  <c r="BT25"/>
  <c r="AV27"/>
  <c r="AY15"/>
  <c r="CE24"/>
  <c r="BR24"/>
  <c r="CF24" s="1"/>
  <c r="BT24"/>
  <c r="CE22"/>
  <c r="BR22"/>
  <c r="CF22" s="1"/>
  <c r="BT22"/>
  <c r="BR15"/>
  <c r="CF15" s="1"/>
  <c r="BT15"/>
  <c r="CE15"/>
  <c r="CE17"/>
  <c r="BR17"/>
  <c r="CF17" s="1"/>
  <c r="CE20"/>
  <c r="BR20"/>
  <c r="CF20" s="1"/>
  <c r="BT20"/>
  <c r="CE28"/>
  <c r="BR28"/>
  <c r="CF28" s="1"/>
  <c r="BT28"/>
  <c r="CE26"/>
  <c r="BR26"/>
  <c r="CF26" s="1"/>
  <c r="BT26"/>
  <c r="AV29"/>
  <c r="AK16"/>
  <c r="AK27"/>
  <c r="AX27" s="1"/>
  <c r="AK22"/>
  <c r="AK20"/>
  <c r="AV28"/>
  <c r="AS28"/>
  <c r="AX28" s="1"/>
  <c r="AV26"/>
  <c r="AS26"/>
  <c r="AX26" s="1"/>
  <c r="AV24"/>
  <c r="AS24"/>
  <c r="AX24" s="1"/>
  <c r="AS23"/>
  <c r="AX23" s="1"/>
  <c r="AV23"/>
  <c r="AS22"/>
  <c r="AV22"/>
  <c r="AS21"/>
  <c r="AX21" s="1"/>
  <c r="AV21"/>
  <c r="AS20"/>
  <c r="AX20" s="1"/>
  <c r="AV20"/>
  <c r="AS19"/>
  <c r="AX19" s="1"/>
  <c r="AV19"/>
  <c r="AS18"/>
  <c r="AX18" s="1"/>
  <c r="AV18"/>
  <c r="AV16"/>
  <c r="AS16"/>
  <c r="AX16" s="1"/>
  <c r="AJ14"/>
  <c r="I15" i="4"/>
  <c r="AN14" i="3"/>
  <c r="I17" i="4"/>
  <c r="F24" i="5"/>
  <c r="I16" i="4"/>
  <c r="I18"/>
  <c r="AR14" i="3"/>
  <c r="AL14"/>
  <c r="AM14" s="1"/>
  <c r="N15" i="4" s="1"/>
  <c r="M14" i="3"/>
  <c r="AA14"/>
  <c r="BQ14"/>
  <c r="BJ14"/>
  <c r="AU14"/>
  <c r="N18" i="4" s="1"/>
  <c r="AW14" i="3"/>
  <c r="AZ14" s="1"/>
  <c r="Q15" i="4" s="1"/>
  <c r="C24" i="5"/>
  <c r="CC23" i="3"/>
  <c r="CC20"/>
  <c r="BN14"/>
  <c r="BT14"/>
  <c r="BK14"/>
  <c r="J19" i="4" s="1"/>
  <c r="CC27" i="3" l="1"/>
  <c r="AY27"/>
  <c r="AY17"/>
  <c r="AY29"/>
  <c r="AY26"/>
  <c r="AY23"/>
  <c r="CD23" s="1"/>
  <c r="CG23" s="1"/>
  <c r="CH23" s="1"/>
  <c r="AY21"/>
  <c r="AY20"/>
  <c r="CD20" s="1"/>
  <c r="CG20" s="1"/>
  <c r="CH20" s="1"/>
  <c r="AX22"/>
  <c r="AY22" s="1"/>
  <c r="AY19"/>
  <c r="AY18"/>
  <c r="AY16"/>
  <c r="AY28"/>
  <c r="AY24"/>
  <c r="CC17"/>
  <c r="O19" i="4"/>
  <c r="CE14" i="3"/>
  <c r="L18" i="4"/>
  <c r="AS14" i="3"/>
  <c r="M18" i="4" s="1"/>
  <c r="AV14" i="3"/>
  <c r="BA14" s="1"/>
  <c r="L15" i="4"/>
  <c r="AK14" i="3"/>
  <c r="CC16"/>
  <c r="CC18"/>
  <c r="CC19"/>
  <c r="CC21"/>
  <c r="CC24"/>
  <c r="CC26"/>
  <c r="CC28"/>
  <c r="AO14"/>
  <c r="M17" i="4" s="1"/>
  <c r="L17"/>
  <c r="BR14" i="3"/>
  <c r="CC15"/>
  <c r="CC22"/>
  <c r="CC25"/>
  <c r="CC29"/>
  <c r="CD17"/>
  <c r="CG17" s="1"/>
  <c r="CD27"/>
  <c r="CG27" s="1"/>
  <c r="CH27" s="1"/>
  <c r="J16" i="4"/>
  <c r="J18"/>
  <c r="J15"/>
  <c r="J17"/>
  <c r="M15"/>
  <c r="BO14" i="3"/>
  <c r="M19" i="4" s="1"/>
  <c r="L19"/>
  <c r="AX14" i="3" l="1"/>
  <c r="O15" i="4"/>
  <c r="CC14" i="3"/>
  <c r="CD29"/>
  <c r="CG29" s="1"/>
  <c r="CH29" s="1"/>
  <c r="CD22"/>
  <c r="CG22" s="1"/>
  <c r="CH22" s="1"/>
  <c r="CD15"/>
  <c r="CG15" s="1"/>
  <c r="CH15" s="1"/>
  <c r="CD28"/>
  <c r="CG28" s="1"/>
  <c r="CH28" s="1"/>
  <c r="CD26"/>
  <c r="CG26" s="1"/>
  <c r="CH26" s="1"/>
  <c r="CD24"/>
  <c r="CG24" s="1"/>
  <c r="CH24" s="1"/>
  <c r="CD21"/>
  <c r="CG21" s="1"/>
  <c r="CH21" s="1"/>
  <c r="CD19"/>
  <c r="CG19" s="1"/>
  <c r="CH19" s="1"/>
  <c r="CD16"/>
  <c r="CG16" s="1"/>
  <c r="CH16" s="1"/>
  <c r="CD25"/>
  <c r="CG25" s="1"/>
  <c r="CH25" s="1"/>
  <c r="P19" i="4"/>
  <c r="CF14" i="3"/>
  <c r="CD18"/>
  <c r="CG18" s="1"/>
  <c r="CH18" s="1"/>
  <c r="AY14"/>
  <c r="CD14" s="1"/>
  <c r="P15" i="4" l="1"/>
  <c r="F21" s="1"/>
  <c r="C22" s="1"/>
  <c r="CG14" i="3"/>
  <c r="CH14" s="1"/>
</calcChain>
</file>

<file path=xl/sharedStrings.xml><?xml version="1.0" encoding="utf-8"?>
<sst xmlns="http://schemas.openxmlformats.org/spreadsheetml/2006/main" count="383" uniqueCount="210">
  <si>
    <t>N°</t>
  </si>
  <si>
    <t>Matri,</t>
  </si>
  <si>
    <t>Nom</t>
  </si>
  <si>
    <t>Prénom</t>
  </si>
  <si>
    <t xml:space="preserve">Session </t>
  </si>
  <si>
    <t>RELEVE DE NOTES</t>
  </si>
  <si>
    <t xml:space="preserve">Date </t>
  </si>
  <si>
    <t>Lieu</t>
  </si>
  <si>
    <t>Wil</t>
  </si>
  <si>
    <t>Mémoire de fin de cycle</t>
  </si>
  <si>
    <t>Mémoire</t>
  </si>
  <si>
    <t>Décision</t>
  </si>
  <si>
    <t>N,R,Ax 3</t>
  </si>
  <si>
    <t>B.M x3</t>
  </si>
  <si>
    <t>T.L.A.E.RIIIx2</t>
  </si>
  <si>
    <t>A.G x3</t>
  </si>
  <si>
    <t xml:space="preserve">Nutrition et Reproduction Animales </t>
  </si>
  <si>
    <t>Biologie Moléculaire</t>
  </si>
  <si>
    <t>Techniques de laboratoire appliquées à l'etude de la reproduction III</t>
  </si>
  <si>
    <t>Amélioration génétique</t>
  </si>
  <si>
    <t>Credit : 16 - Coef : 6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</si>
  <si>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</si>
  <si>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</si>
  <si>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</si>
  <si>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</si>
  <si>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</si>
  <si>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</si>
  <si>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</si>
  <si>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</si>
  <si>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</si>
  <si>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</si>
  <si>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</si>
  <si>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</si>
  <si>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</si>
  <si>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</si>
  <si>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</si>
  <si>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</si>
  <si>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>Session</t>
  </si>
  <si>
    <t>UE FI</t>
  </si>
  <si>
    <t>UE MI</t>
  </si>
  <si>
    <t>Unité d'Enseignement FondamentaleII</t>
  </si>
  <si>
    <t xml:space="preserve">Total des crédits cumulés pour l'année ( S5 + S6) : </t>
  </si>
  <si>
    <t xml:space="preserve">Décision : </t>
  </si>
  <si>
    <t>Le chef de département</t>
  </si>
  <si>
    <r>
      <rPr>
        <sz val="14"/>
        <color indexed="8"/>
        <rFont val="Times New Roman"/>
        <family val="1"/>
      </rPr>
      <t>Nom:</t>
    </r>
    <r>
      <rPr>
        <b/>
        <sz val="14"/>
        <color indexed="8"/>
        <rFont val="Times New Roman"/>
        <family val="1"/>
      </rPr>
      <t xml:space="preserve"> </t>
    </r>
  </si>
  <si>
    <r>
      <t>Date de naissance :</t>
    </r>
    <r>
      <rPr>
        <b/>
        <sz val="14"/>
        <color indexed="8"/>
        <rFont val="Times New Roman"/>
        <family val="1"/>
      </rPr>
      <t xml:space="preserve">                             </t>
    </r>
    <r>
      <rPr>
        <sz val="14"/>
        <color indexed="8"/>
        <rFont val="Times New Roman"/>
        <family val="1"/>
      </rPr>
      <t xml:space="preserve"> </t>
    </r>
  </si>
  <si>
    <r>
      <t xml:space="preserve">Diplôme préparé : </t>
    </r>
    <r>
      <rPr>
        <b/>
        <sz val="14"/>
        <color indexed="8"/>
        <rFont val="Times New Roman"/>
        <family val="1"/>
      </rPr>
      <t xml:space="preserve">Master académique </t>
    </r>
  </si>
  <si>
    <t>Moyenne</t>
  </si>
  <si>
    <t>UE TI</t>
  </si>
  <si>
    <t>Unité d'Enseignement Transversale I</t>
  </si>
  <si>
    <t>Unité d'Enseignement Fondamenale I</t>
  </si>
  <si>
    <t>Unité d'Enseignement Methodologique</t>
  </si>
  <si>
    <t xml:space="preserve">Crédits validés </t>
  </si>
  <si>
    <t>Crédits Capitalisés</t>
  </si>
  <si>
    <t>Résultats</t>
  </si>
  <si>
    <t>Résultas Matières</t>
  </si>
  <si>
    <t>Résultats UE</t>
  </si>
  <si>
    <t>Résultats semestre</t>
  </si>
  <si>
    <t>Ratt.</t>
  </si>
  <si>
    <t>Mention</t>
  </si>
  <si>
    <t>Grade</t>
  </si>
  <si>
    <t>République Algérienne Démocratique et Populaire</t>
  </si>
  <si>
    <t>Ministère de l'Enseignement Supérieur et de la Recherche Scientifique</t>
  </si>
  <si>
    <t>Faculté des Sciences de la Nature et de la Vie</t>
  </si>
  <si>
    <t>Département des Sciences Biologiques de l'Environnement</t>
  </si>
  <si>
    <t>ATTESTATION DE SUCCES</t>
  </si>
  <si>
    <t xml:space="preserve">            Je soussigné, Monsieur BEKDOUCHE Farid,  chef du département des   Sciences   Biologiques   de  l'Environnement,  Faculté  des Sciences de la Nature et de la Vie, de  l’Université de Béjaia, certifie que l’étudiant (e) : </t>
  </si>
  <si>
    <t>Prénom :</t>
  </si>
  <si>
    <t>Né ( e) le</t>
  </si>
  <si>
    <t xml:space="preserve">à : </t>
  </si>
  <si>
    <t>wilaya :</t>
  </si>
  <si>
    <t xml:space="preserve">           a été déclaré ( e ) admis ( e ) par délibération du jury pour l’obtention du diplôme de Master </t>
  </si>
  <si>
    <t xml:space="preserve">            avec la note de </t>
  </si>
  <si>
    <t>/20</t>
  </si>
  <si>
    <t xml:space="preserve">et la mention </t>
  </si>
  <si>
    <r>
      <t>Domaine :</t>
    </r>
    <r>
      <rPr>
        <sz val="12"/>
        <rFont val="Times New Roman"/>
        <family val="1"/>
      </rPr>
      <t xml:space="preserve"> Sciences de la Nature et de la Vie </t>
    </r>
  </si>
  <si>
    <r>
      <t>Département :</t>
    </r>
    <r>
      <rPr>
        <sz val="12"/>
        <rFont val="Times New Roman"/>
        <family val="1"/>
      </rPr>
      <t xml:space="preserve"> Sciences Biologiques de l'Environnement,</t>
    </r>
  </si>
  <si>
    <r>
      <t>Promotion :</t>
    </r>
    <r>
      <rPr>
        <sz val="12"/>
        <rFont val="Times New Roman"/>
        <family val="1"/>
      </rPr>
      <t xml:space="preserve"> 2011/2012.</t>
    </r>
  </si>
  <si>
    <t xml:space="preserve">          Cette attestation est délivrée à l’intéressé (e) pour servir et valoir ce que de droit.</t>
  </si>
  <si>
    <t xml:space="preserve">   Fait à Béjaia le :</t>
  </si>
  <si>
    <t xml:space="preserve">    Le Chef du Département </t>
  </si>
  <si>
    <t xml:space="preserve">   Bekdouche Farid  </t>
  </si>
  <si>
    <t>RATT.</t>
  </si>
  <si>
    <t>NOTE</t>
  </si>
  <si>
    <t>crédits</t>
  </si>
  <si>
    <t>Nbr.ratt.</t>
  </si>
  <si>
    <t>EMD</t>
  </si>
  <si>
    <t>à :</t>
  </si>
  <si>
    <r>
      <t>Filière :</t>
    </r>
    <r>
      <rPr>
        <sz val="12"/>
        <rFont val="Times New Roman"/>
        <family val="1"/>
      </rPr>
      <t xml:space="preserve"> Biologie et Physiologie Animales </t>
    </r>
  </si>
  <si>
    <r>
      <t>Spécialité :</t>
    </r>
    <r>
      <rPr>
        <sz val="12"/>
        <rFont val="Times New Roman"/>
        <family val="1"/>
      </rPr>
      <t xml:space="preserve"> Reproduction et Biotechnologie Animales.</t>
    </r>
  </si>
  <si>
    <t>Wilaya :</t>
  </si>
  <si>
    <t>Résultas UE</t>
  </si>
  <si>
    <t>Semestre 3</t>
  </si>
  <si>
    <t>UEF3I</t>
  </si>
  <si>
    <t>Credit : 7- Coef :2</t>
  </si>
  <si>
    <t>Credit :7- Coef:3</t>
  </si>
  <si>
    <t>UEM3I</t>
  </si>
  <si>
    <t>UET3I</t>
  </si>
  <si>
    <t>Moy UEF31</t>
  </si>
  <si>
    <t>Moy UEM31</t>
  </si>
  <si>
    <t>Moy UET3I</t>
  </si>
  <si>
    <t>Moy Semestre 3</t>
  </si>
  <si>
    <t>semestre 4</t>
  </si>
  <si>
    <t>Moy UEF4I</t>
  </si>
  <si>
    <t>Moy Semestre 4</t>
  </si>
  <si>
    <t>Matricule</t>
  </si>
  <si>
    <t>Moyenne du semestre 3</t>
  </si>
  <si>
    <t>Moyenne du semestre 4</t>
  </si>
  <si>
    <t xml:space="preserve">Total des Crédits </t>
  </si>
  <si>
    <t>Crédits S3</t>
  </si>
  <si>
    <t>Crédits S4</t>
  </si>
  <si>
    <t xml:space="preserve">Résultats Année </t>
  </si>
  <si>
    <t>Samia</t>
  </si>
  <si>
    <t>Abandon</t>
  </si>
  <si>
    <t>président du jury :</t>
  </si>
  <si>
    <t xml:space="preserve">REPUBLIQUE ALGERIENNE   </t>
  </si>
  <si>
    <t>DEMOCRATIQUE ET POPULAIRE</t>
  </si>
  <si>
    <t>ET DE LA RECHERCHE SCIENTIFIQUE</t>
  </si>
  <si>
    <r>
      <t>Département :</t>
    </r>
    <r>
      <rPr>
        <b/>
        <sz val="14"/>
        <color indexed="8"/>
        <rFont val="Times New Roman"/>
        <family val="1"/>
      </rPr>
      <t xml:space="preserve"> Sciences Biologiques de l'Environnement</t>
    </r>
  </si>
  <si>
    <t xml:space="preserve">MINISTERE  DE L'ENSEGNEMENT SUPERIEURE </t>
  </si>
  <si>
    <r>
      <t xml:space="preserve">Etablissement : </t>
    </r>
    <r>
      <rPr>
        <b/>
        <sz val="14"/>
        <color indexed="8"/>
        <rFont val="Times New Roman"/>
        <family val="1"/>
      </rPr>
      <t>Université Abderrahmane Mira de Béjaia</t>
    </r>
  </si>
  <si>
    <r>
      <t xml:space="preserve">Faculté : </t>
    </r>
    <r>
      <rPr>
        <b/>
        <sz val="14"/>
        <color indexed="8"/>
        <rFont val="Times New Roman"/>
        <family val="1"/>
      </rPr>
      <t xml:space="preserve"> Sciences de la Nature et de la Vie</t>
    </r>
  </si>
  <si>
    <r>
      <t>Filière :</t>
    </r>
    <r>
      <rPr>
        <b/>
        <sz val="14"/>
        <color indexed="8"/>
        <rFont val="Times New Roman"/>
        <family val="1"/>
      </rPr>
      <t xml:space="preserve"> Biologie Physiologie Animale</t>
    </r>
  </si>
  <si>
    <r>
      <t xml:space="preserve">Domaine : </t>
    </r>
    <r>
      <rPr>
        <b/>
        <sz val="14"/>
        <color indexed="8"/>
        <rFont val="Times New Roman"/>
        <family val="1"/>
      </rPr>
      <t>Sciences de la Nature et de la Vie</t>
    </r>
  </si>
  <si>
    <r>
      <t xml:space="preserve">Niveau d'étude : </t>
    </r>
    <r>
      <rPr>
        <b/>
        <sz val="14"/>
        <rFont val="Times New Roman"/>
        <family val="1"/>
      </rPr>
      <t>Deuxième Année</t>
    </r>
  </si>
  <si>
    <t>Fait à Béjaia le</t>
  </si>
  <si>
    <t>Total des crédits cumulés dans le cursus :</t>
  </si>
  <si>
    <r>
      <t>Spécialité :</t>
    </r>
    <r>
      <rPr>
        <b/>
        <sz val="14"/>
        <color indexed="8"/>
        <rFont val="Times New Roman"/>
        <family val="1"/>
      </rPr>
      <t xml:space="preserve"> Reproduction et Biotechnologies Animales</t>
    </r>
  </si>
  <si>
    <r>
      <t>ANNEE UNIVERSITAIRE :</t>
    </r>
    <r>
      <rPr>
        <b/>
        <sz val="14"/>
        <color indexed="8"/>
        <rFont val="Times New Roman"/>
        <family val="1"/>
      </rPr>
      <t xml:space="preserve"> 2012/2013</t>
    </r>
  </si>
  <si>
    <t>Semestre III</t>
  </si>
  <si>
    <t>Semestre IV</t>
  </si>
  <si>
    <t>Président du jury :</t>
  </si>
  <si>
    <t>BOUHALA</t>
  </si>
  <si>
    <t>BOUKERRAM</t>
  </si>
  <si>
    <t>Nouria</t>
  </si>
  <si>
    <t>BOUSSAADA</t>
  </si>
  <si>
    <t>Farida</t>
  </si>
  <si>
    <t>DJERMOUNE</t>
  </si>
  <si>
    <t>Souhila</t>
  </si>
  <si>
    <t>DRICI</t>
  </si>
  <si>
    <t>Dania</t>
  </si>
  <si>
    <t>KEHOUL</t>
  </si>
  <si>
    <t>Habiba</t>
  </si>
  <si>
    <t>KHALED</t>
  </si>
  <si>
    <t>Amel</t>
  </si>
  <si>
    <t>Ferhat</t>
  </si>
  <si>
    <t>KHANOUCHE</t>
  </si>
  <si>
    <t>Silya</t>
  </si>
  <si>
    <t>KHELLOUF</t>
  </si>
  <si>
    <t>Allaeddine</t>
  </si>
  <si>
    <t>KOUCHE</t>
  </si>
  <si>
    <t>Fadila</t>
  </si>
  <si>
    <t>MADI</t>
  </si>
  <si>
    <t>Malia</t>
  </si>
  <si>
    <t>MELAB</t>
  </si>
  <si>
    <t>Naoual</t>
  </si>
  <si>
    <t>OUENNOUGHI</t>
  </si>
  <si>
    <t>Fatma</t>
  </si>
  <si>
    <t>YAICHE</t>
  </si>
  <si>
    <t>Lynda</t>
  </si>
  <si>
    <t>GRABA</t>
  </si>
  <si>
    <t>Ryma</t>
  </si>
  <si>
    <t>09SN0182</t>
  </si>
  <si>
    <t>09SN0506</t>
  </si>
  <si>
    <t>09SN0268</t>
  </si>
  <si>
    <t>09SN0288</t>
  </si>
  <si>
    <t>08515409CSN</t>
  </si>
  <si>
    <t>09SN0108</t>
  </si>
  <si>
    <t>09SN10T07</t>
  </si>
  <si>
    <t>09SN0783</t>
  </si>
  <si>
    <t>09SN0348</t>
  </si>
  <si>
    <t>09SN0999</t>
  </si>
  <si>
    <t>09SN0688</t>
  </si>
  <si>
    <t>09SN0939</t>
  </si>
  <si>
    <t>09SN0136</t>
  </si>
  <si>
    <t>09SN0671</t>
  </si>
  <si>
    <t>09SN0382</t>
  </si>
  <si>
    <t>09SN0823</t>
  </si>
  <si>
    <t>08/04/1988</t>
  </si>
  <si>
    <t>Aokas</t>
  </si>
  <si>
    <t>03/03/1987</t>
  </si>
  <si>
    <t>Souk el tenine</t>
  </si>
  <si>
    <t>07/05/1987</t>
  </si>
  <si>
    <t>Azazga</t>
  </si>
  <si>
    <t>05/06/1986</t>
  </si>
  <si>
    <t>Béjaia</t>
  </si>
  <si>
    <t>09/12/1986</t>
  </si>
  <si>
    <t>12/12/1985</t>
  </si>
  <si>
    <t>Makouda</t>
  </si>
  <si>
    <t>19/09/1986</t>
  </si>
  <si>
    <t>Boussalem</t>
  </si>
  <si>
    <t>18/05/1990</t>
  </si>
  <si>
    <t>Darguina</t>
  </si>
  <si>
    <t>18/01/1990</t>
  </si>
  <si>
    <t>14/10/1990</t>
  </si>
  <si>
    <t>Amizour</t>
  </si>
  <si>
    <t>08/12/1991</t>
  </si>
  <si>
    <t>El kouba</t>
  </si>
  <si>
    <t>02/03/1989</t>
  </si>
  <si>
    <t>Sidi aich</t>
  </si>
  <si>
    <t>29/11/1987</t>
  </si>
  <si>
    <t>03/10/1987</t>
  </si>
  <si>
    <t>Tazmalt</t>
  </si>
  <si>
    <t>22/08/1988</t>
  </si>
  <si>
    <t>03/01/1990</t>
  </si>
  <si>
    <t>Kherrata</t>
  </si>
  <si>
    <t>Bejaia</t>
  </si>
  <si>
    <t>Tizi Ouzou</t>
  </si>
  <si>
    <t>Setif</t>
  </si>
  <si>
    <t>Alger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</si>
</sst>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3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u/>
      <sz val="20"/>
      <color indexed="8"/>
      <name val="Times New Roman"/>
      <family val="1"/>
    </font>
    <font>
      <u/>
      <sz val="20"/>
      <color indexed="8"/>
      <name val="Times New Roman"/>
      <family val="1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6"/>
      <name val="Informal Roman"/>
      <family val="4"/>
    </font>
    <font>
      <b/>
      <sz val="1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sz val="16"/>
      <color indexed="8"/>
      <name val="Times New Roman"/>
      <family val="1"/>
    </font>
    <font>
      <b/>
      <sz val="14"/>
      <name val="Times New Roman"/>
      <family val="1"/>
    </font>
    <font>
      <b/>
      <sz val="10"/>
      <color theme="0"/>
      <name val="Arial"/>
      <family val="2"/>
    </font>
    <font>
      <b/>
      <sz val="14"/>
      <color theme="0"/>
      <name val="Times New Roman"/>
      <family val="1"/>
    </font>
    <font>
      <sz val="14"/>
      <color theme="0"/>
      <name val="Arial"/>
      <family val="2"/>
    </font>
    <font>
      <sz val="14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Border="1"/>
    <xf numFmtId="0" fontId="7" fillId="0" borderId="4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0" xfId="0" applyFont="1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165" fontId="0" fillId="0" borderId="0" xfId="0" applyNumberFormat="1" applyBorder="1"/>
    <xf numFmtId="0" fontId="2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12" fillId="0" borderId="0" xfId="0" applyFont="1" applyBorder="1"/>
    <xf numFmtId="0" fontId="13" fillId="0" borderId="0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/>
    <xf numFmtId="2" fontId="18" fillId="0" borderId="29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31" xfId="0" applyFont="1" applyBorder="1" applyAlignment="1">
      <alignment vertical="center"/>
    </xf>
    <xf numFmtId="0" fontId="18" fillId="0" borderId="31" xfId="0" applyFont="1" applyBorder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left" vertical="center" wrapText="1"/>
    </xf>
    <xf numFmtId="2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/>
    <xf numFmtId="0" fontId="3" fillId="0" borderId="0" xfId="0" applyFont="1" applyBorder="1"/>
    <xf numFmtId="14" fontId="3" fillId="0" borderId="0" xfId="0" applyNumberFormat="1" applyFont="1" applyBorder="1"/>
    <xf numFmtId="0" fontId="16" fillId="0" borderId="0" xfId="0" applyFont="1"/>
    <xf numFmtId="0" fontId="21" fillId="0" borderId="0" xfId="0" applyFont="1" applyAlignment="1"/>
    <xf numFmtId="0" fontId="22" fillId="0" borderId="0" xfId="0" applyFont="1"/>
    <xf numFmtId="0" fontId="23" fillId="0" borderId="0" xfId="0" applyFont="1" applyAlignment="1">
      <alignment wrapText="1"/>
    </xf>
    <xf numFmtId="0" fontId="22" fillId="0" borderId="0" xfId="0" applyFont="1" applyAlignment="1"/>
    <xf numFmtId="0" fontId="22" fillId="0" borderId="0" xfId="0" applyFont="1" applyFill="1" applyBorder="1" applyAlignment="1">
      <alignment horizontal="right"/>
    </xf>
    <xf numFmtId="0" fontId="23" fillId="0" borderId="0" xfId="0" applyFont="1"/>
    <xf numFmtId="0" fontId="4" fillId="0" borderId="0" xfId="0" applyFont="1"/>
    <xf numFmtId="14" fontId="23" fillId="0" borderId="0" xfId="0" applyNumberFormat="1" applyFont="1"/>
    <xf numFmtId="0" fontId="24" fillId="0" borderId="0" xfId="0" applyFont="1"/>
    <xf numFmtId="1" fontId="18" fillId="0" borderId="2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/>
    <xf numFmtId="0" fontId="7" fillId="0" borderId="8" xfId="0" applyFont="1" applyBorder="1" applyAlignment="1"/>
    <xf numFmtId="0" fontId="2" fillId="0" borderId="15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164" fontId="7" fillId="0" borderId="5" xfId="0" applyNumberFormat="1" applyFont="1" applyBorder="1"/>
    <xf numFmtId="164" fontId="7" fillId="0" borderId="0" xfId="0" applyNumberFormat="1" applyFont="1" applyBorder="1"/>
    <xf numFmtId="0" fontId="16" fillId="0" borderId="9" xfId="0" applyFont="1" applyBorder="1"/>
    <xf numFmtId="165" fontId="16" fillId="0" borderId="42" xfId="0" applyNumberFormat="1" applyFont="1" applyBorder="1"/>
    <xf numFmtId="0" fontId="1" fillId="0" borderId="0" xfId="0" applyFont="1"/>
    <xf numFmtId="2" fontId="16" fillId="0" borderId="3" xfId="0" applyNumberFormat="1" applyFont="1" applyBorder="1"/>
    <xf numFmtId="0" fontId="2" fillId="0" borderId="3" xfId="0" applyFont="1" applyBorder="1" applyAlignment="1">
      <alignment horizontal="center" vertical="center"/>
    </xf>
    <xf numFmtId="165" fontId="2" fillId="0" borderId="47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 textRotation="90"/>
    </xf>
    <xf numFmtId="165" fontId="2" fillId="0" borderId="47" xfId="0" applyNumberFormat="1" applyFont="1" applyBorder="1" applyAlignment="1">
      <alignment horizontal="center" vertical="center" textRotation="90"/>
    </xf>
    <xf numFmtId="165" fontId="2" fillId="0" borderId="2" xfId="0" applyNumberFormat="1" applyFont="1" applyBorder="1" applyAlignment="1">
      <alignment horizontal="center" vertical="center"/>
    </xf>
    <xf numFmtId="165" fontId="2" fillId="0" borderId="57" xfId="0" applyNumberFormat="1" applyFont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textRotation="90"/>
    </xf>
    <xf numFmtId="165" fontId="2" fillId="0" borderId="45" xfId="0" applyNumberFormat="1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textRotation="90"/>
    </xf>
    <xf numFmtId="0" fontId="2" fillId="0" borderId="23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/>
    </xf>
    <xf numFmtId="0" fontId="2" fillId="0" borderId="3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/>
    </xf>
    <xf numFmtId="0" fontId="16" fillId="0" borderId="42" xfId="0" applyFont="1" applyBorder="1"/>
    <xf numFmtId="165" fontId="2" fillId="0" borderId="53" xfId="0" applyNumberFormat="1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>
      <alignment horizontal="center" vertical="center" textRotation="90"/>
    </xf>
    <xf numFmtId="165" fontId="2" fillId="0" borderId="31" xfId="0" applyNumberFormat="1" applyFont="1" applyBorder="1" applyAlignment="1">
      <alignment horizontal="center" vertical="center" textRotation="90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27" fillId="0" borderId="8" xfId="0" applyFont="1" applyBorder="1"/>
    <xf numFmtId="0" fontId="27" fillId="0" borderId="0" xfId="0" applyFont="1"/>
    <xf numFmtId="0" fontId="16" fillId="0" borderId="5" xfId="0" applyFont="1" applyBorder="1"/>
    <xf numFmtId="0" fontId="28" fillId="0" borderId="2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65" fontId="16" fillId="0" borderId="3" xfId="0" applyNumberFormat="1" applyFont="1" applyBorder="1" applyAlignment="1">
      <alignment vertical="center"/>
    </xf>
    <xf numFmtId="0" fontId="7" fillId="0" borderId="0" xfId="0" applyFont="1"/>
    <xf numFmtId="0" fontId="11" fillId="0" borderId="0" xfId="0" applyFont="1" applyBorder="1" applyAlignment="1">
      <alignment horizontal="left"/>
    </xf>
    <xf numFmtId="0" fontId="12" fillId="0" borderId="27" xfId="0" applyFont="1" applyBorder="1" applyAlignment="1"/>
    <xf numFmtId="0" fontId="29" fillId="0" borderId="27" xfId="0" applyFont="1" applyBorder="1" applyAlignment="1"/>
    <xf numFmtId="0" fontId="11" fillId="0" borderId="27" xfId="0" applyFont="1" applyBorder="1" applyAlignment="1"/>
    <xf numFmtId="0" fontId="10" fillId="0" borderId="0" xfId="0" applyFont="1" applyBorder="1" applyAlignment="1"/>
    <xf numFmtId="0" fontId="13" fillId="0" borderId="0" xfId="0" applyFont="1" applyBorder="1"/>
    <xf numFmtId="0" fontId="24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right" vertical="center"/>
    </xf>
    <xf numFmtId="14" fontId="0" fillId="0" borderId="0" xfId="0" applyNumberForma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2" fontId="17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right"/>
    </xf>
    <xf numFmtId="2" fontId="18" fillId="0" borderId="6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/>
    </xf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left" vertical="center"/>
    </xf>
    <xf numFmtId="0" fontId="29" fillId="0" borderId="0" xfId="0" applyFont="1" applyBorder="1" applyAlignment="1"/>
    <xf numFmtId="2" fontId="18" fillId="0" borderId="64" xfId="0" applyNumberFormat="1" applyFont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2" fontId="18" fillId="0" borderId="32" xfId="0" applyNumberFormat="1" applyFont="1" applyBorder="1" applyAlignment="1">
      <alignment horizontal="center" vertical="center"/>
    </xf>
    <xf numFmtId="2" fontId="18" fillId="0" borderId="56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34" fillId="0" borderId="0" xfId="0" applyFont="1" applyBorder="1"/>
    <xf numFmtId="0" fontId="13" fillId="0" borderId="45" xfId="0" applyFont="1" applyBorder="1"/>
    <xf numFmtId="0" fontId="13" fillId="0" borderId="23" xfId="0" applyFont="1" applyBorder="1"/>
    <xf numFmtId="0" fontId="13" fillId="0" borderId="25" xfId="0" applyFont="1" applyBorder="1"/>
    <xf numFmtId="0" fontId="28" fillId="0" borderId="0" xfId="0" applyFont="1" applyBorder="1" applyAlignment="1">
      <alignment horizontal="left"/>
    </xf>
    <xf numFmtId="1" fontId="28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7" fillId="0" borderId="3" xfId="0" applyFont="1" applyBorder="1"/>
    <xf numFmtId="0" fontId="7" fillId="0" borderId="1" xfId="0" applyFont="1" applyBorder="1"/>
    <xf numFmtId="0" fontId="7" fillId="0" borderId="3" xfId="0" applyFont="1" applyFill="1" applyBorder="1"/>
    <xf numFmtId="0" fontId="16" fillId="0" borderId="3" xfId="0" applyFont="1" applyBorder="1"/>
    <xf numFmtId="0" fontId="7" fillId="0" borderId="1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23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" fontId="32" fillId="0" borderId="0" xfId="0" applyNumberFormat="1" applyFont="1" applyBorder="1" applyAlignment="1">
      <alignment horizontal="left" vertical="center"/>
    </xf>
    <xf numFmtId="0" fontId="12" fillId="0" borderId="2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2" fontId="18" fillId="0" borderId="50" xfId="0" applyNumberFormat="1" applyFont="1" applyBorder="1" applyAlignment="1">
      <alignment horizontal="center" vertical="center"/>
    </xf>
    <xf numFmtId="2" fontId="18" fillId="0" borderId="44" xfId="0" applyNumberFormat="1" applyFont="1" applyBorder="1" applyAlignment="1">
      <alignment horizontal="center" vertical="center"/>
    </xf>
    <xf numFmtId="2" fontId="18" fillId="0" borderId="51" xfId="0" applyNumberFormat="1" applyFont="1" applyBorder="1" applyAlignment="1">
      <alignment horizontal="center" vertical="center"/>
    </xf>
    <xf numFmtId="1" fontId="18" fillId="0" borderId="50" xfId="0" applyNumberFormat="1" applyFont="1" applyBorder="1" applyAlignment="1">
      <alignment horizontal="center" vertical="center"/>
    </xf>
    <xf numFmtId="1" fontId="18" fillId="0" borderId="44" xfId="0" applyNumberFormat="1" applyFont="1" applyBorder="1" applyAlignment="1">
      <alignment horizontal="center" vertical="center"/>
    </xf>
    <xf numFmtId="1" fontId="18" fillId="0" borderId="51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3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" fontId="18" fillId="0" borderId="52" xfId="0" applyNumberFormat="1" applyFont="1" applyBorder="1" applyAlignment="1">
      <alignment horizontal="center" vertical="center"/>
    </xf>
    <xf numFmtId="1" fontId="18" fillId="0" borderId="53" xfId="0" applyNumberFormat="1" applyFont="1" applyBorder="1" applyAlignment="1">
      <alignment horizontal="center" vertical="center"/>
    </xf>
    <xf numFmtId="2" fontId="18" fillId="0" borderId="52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textRotation="90" wrapText="1"/>
    </xf>
    <xf numFmtId="0" fontId="17" fillId="0" borderId="39" xfId="0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17" fillId="0" borderId="41" xfId="0" applyFont="1" applyBorder="1" applyAlignment="1">
      <alignment horizontal="center" vertical="center" textRotation="90" wrapText="1"/>
    </xf>
    <xf numFmtId="0" fontId="13" fillId="0" borderId="38" xfId="0" applyFont="1" applyBorder="1" applyAlignment="1">
      <alignment horizontal="center" textRotation="90"/>
    </xf>
    <xf numFmtId="0" fontId="13" fillId="0" borderId="39" xfId="0" applyFont="1" applyBorder="1" applyAlignment="1">
      <alignment horizontal="center" textRotation="90"/>
    </xf>
    <xf numFmtId="0" fontId="13" fillId="0" borderId="41" xfId="0" applyFont="1" applyBorder="1" applyAlignment="1">
      <alignment horizontal="center" textRotation="90"/>
    </xf>
    <xf numFmtId="0" fontId="13" fillId="0" borderId="2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justify" vertical="justify" wrapText="1"/>
    </xf>
    <xf numFmtId="0" fontId="12" fillId="0" borderId="0" xfId="0" applyFont="1" applyBorder="1" applyAlignment="1">
      <alignment horizontal="left"/>
    </xf>
    <xf numFmtId="0" fontId="2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85725</xdr:rowOff>
    </xdr:from>
    <xdr:to>
      <xdr:col>23</xdr:col>
      <xdr:colOff>476251</xdr:colOff>
      <xdr:row>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6" y="85725"/>
          <a:ext cx="6286500" cy="7048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16</xdr:col>
      <xdr:colOff>285750</xdr:colOff>
      <xdr:row>4</xdr:row>
      <xdr:rowOff>0</xdr:rowOff>
    </xdr:from>
    <xdr:to>
      <xdr:col>49</xdr:col>
      <xdr:colOff>317500</xdr:colOff>
      <xdr:row>6</xdr:row>
      <xdr:rowOff>171450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86350" y="1028700"/>
          <a:ext cx="8270875" cy="6286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Semestriel des Etudiants de 2ème Année  MASTER 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Reproduction et Biotechnologies Animales</a:t>
          </a: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3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49</xdr:col>
      <xdr:colOff>561975</xdr:colOff>
      <xdr:row>0</xdr:row>
      <xdr:rowOff>76200</xdr:rowOff>
    </xdr:from>
    <xdr:to>
      <xdr:col>52</xdr:col>
      <xdr:colOff>1895474</xdr:colOff>
      <xdr:row>3</xdr:row>
      <xdr:rowOff>200025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258925" y="76200"/>
          <a:ext cx="3419474" cy="8953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16</a:t>
          </a:r>
        </a:p>
      </xdr:txBody>
    </xdr:sp>
    <xdr:clientData/>
  </xdr:twoCellAnchor>
  <xdr:twoCellAnchor>
    <xdr:from>
      <xdr:col>54</xdr:col>
      <xdr:colOff>66674</xdr:colOff>
      <xdr:row>0</xdr:row>
      <xdr:rowOff>85724</xdr:rowOff>
    </xdr:from>
    <xdr:to>
      <xdr:col>65</xdr:col>
      <xdr:colOff>257175</xdr:colOff>
      <xdr:row>3</xdr:row>
      <xdr:rowOff>104774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450299" y="85724"/>
          <a:ext cx="5953126" cy="7905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55</xdr:col>
      <xdr:colOff>381000</xdr:colOff>
      <xdr:row>4</xdr:row>
      <xdr:rowOff>155573</xdr:rowOff>
    </xdr:from>
    <xdr:to>
      <xdr:col>71</xdr:col>
      <xdr:colOff>238125</xdr:colOff>
      <xdr:row>7</xdr:row>
      <xdr:rowOff>85724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2240875" y="1184273"/>
          <a:ext cx="7810500" cy="61595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Semestriel des Etudiants de 2ème Année  MASTER </a:t>
          </a: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Reproduction et Biotechnologies Animales</a:t>
          </a:r>
          <a:endParaRPr lang="fr-FR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3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66</xdr:col>
      <xdr:colOff>0</xdr:colOff>
      <xdr:row>0</xdr:row>
      <xdr:rowOff>66675</xdr:rowOff>
    </xdr:from>
    <xdr:to>
      <xdr:col>71</xdr:col>
      <xdr:colOff>2019299</xdr:colOff>
      <xdr:row>3</xdr:row>
      <xdr:rowOff>209550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28232100" y="66675"/>
          <a:ext cx="3600449" cy="9144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17</a:t>
          </a:r>
        </a:p>
      </xdr:txBody>
    </xdr:sp>
    <xdr:clientData/>
  </xdr:twoCellAnchor>
  <xdr:twoCellAnchor>
    <xdr:from>
      <xdr:col>76</xdr:col>
      <xdr:colOff>76196</xdr:colOff>
      <xdr:row>0</xdr:row>
      <xdr:rowOff>66675</xdr:rowOff>
    </xdr:from>
    <xdr:to>
      <xdr:col>80</xdr:col>
      <xdr:colOff>819151</xdr:colOff>
      <xdr:row>3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251646" y="66675"/>
          <a:ext cx="5553080" cy="7239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77</xdr:col>
      <xdr:colOff>942974</xdr:colOff>
      <xdr:row>4</xdr:row>
      <xdr:rowOff>28575</xdr:rowOff>
    </xdr:from>
    <xdr:to>
      <xdr:col>84</xdr:col>
      <xdr:colOff>723900</xdr:colOff>
      <xdr:row>7</xdr:row>
      <xdr:rowOff>79376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3880424" y="1057275"/>
          <a:ext cx="8010526" cy="69850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Procès Verbal de Jury Annuel des Etudiants de 2ème Année  MASTER </a:t>
          </a:r>
        </a:p>
        <a:p>
          <a:pPr algn="ctr" rtl="0" fontAlgn="base"/>
          <a:r>
            <a:rPr lang="fr-FR" sz="1800" b="1" i="0" baseline="0">
              <a:latin typeface="Arial" pitchFamily="34" charset="0"/>
              <a:ea typeface="+mn-ea"/>
              <a:cs typeface="Arial" pitchFamily="34" charset="0"/>
            </a:rPr>
            <a:t>Option : Reproduction et Biotechnologies Animales</a:t>
          </a:r>
          <a:endParaRPr lang="fr-FR" sz="1800" b="0" i="0" baseline="0">
            <a:latin typeface="Arial" pitchFamily="34" charset="0"/>
            <a:ea typeface="+mn-ea"/>
            <a:cs typeface="Arial" pitchFamily="34" charset="0"/>
          </a:endParaRPr>
        </a:p>
        <a:p>
          <a:pPr algn="ctr" rtl="1">
            <a:defRPr sz="1000"/>
          </a:pPr>
          <a:endParaRPr lang="fr-FR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83</xdr:col>
      <xdr:colOff>28575</xdr:colOff>
      <xdr:row>0</xdr:row>
      <xdr:rowOff>63500</xdr:rowOff>
    </xdr:from>
    <xdr:to>
      <xdr:col>85</xdr:col>
      <xdr:colOff>1219200</xdr:colOff>
      <xdr:row>3</xdr:row>
      <xdr:rowOff>200025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5700950" y="63500"/>
          <a:ext cx="3162300" cy="9080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		Nbre:</a:t>
          </a:r>
          <a:r>
            <a:rPr lang="fr-FR" sz="1200" b="1" i="0" strike="noStrike" baseline="0">
              <a:solidFill>
                <a:srgbClr val="000000"/>
              </a:solidFill>
              <a:latin typeface="Courier New"/>
              <a:cs typeface="Courier New"/>
            </a:rPr>
            <a:t> 17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				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38099</xdr:rowOff>
    </xdr:from>
    <xdr:to>
      <xdr:col>4</xdr:col>
      <xdr:colOff>495301</xdr:colOff>
      <xdr:row>5</xdr:row>
      <xdr:rowOff>228599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09600" y="561974"/>
          <a:ext cx="3219451" cy="923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38100</xdr:rowOff>
    </xdr:from>
    <xdr:to>
      <xdr:col>5</xdr:col>
      <xdr:colOff>581025</xdr:colOff>
      <xdr:row>5</xdr:row>
      <xdr:rowOff>123825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533525" y="523875"/>
          <a:ext cx="285750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30"/>
  <sheetViews>
    <sheetView tabSelected="1" view="pageBreakPreview" topLeftCell="A16" zoomScale="60" zoomScaleNormal="100" workbookViewId="0">
      <selection activeCell="G14" sqref="G14:G29"/>
    </sheetView>
  </sheetViews>
  <sheetFormatPr baseColWidth="10" defaultRowHeight="18"/>
  <cols>
    <col min="1" max="1" width="5.5703125" customWidth="1"/>
    <col min="2" max="2" width="21.5703125" customWidth="1"/>
    <col min="3" max="3" width="16.5703125" customWidth="1"/>
    <col min="4" max="4" width="22.28515625" customWidth="1"/>
    <col min="5" max="5" width="16.42578125" customWidth="1"/>
    <col min="6" max="6" width="18.28515625" customWidth="1"/>
    <col min="7" max="7" width="19.140625" customWidth="1"/>
    <col min="8" max="8" width="8" style="38" customWidth="1"/>
    <col min="9" max="9" width="8" hidden="1" customWidth="1"/>
    <col min="10" max="10" width="11.5703125" hidden="1" customWidth="1"/>
    <col min="11" max="13" width="4.140625" hidden="1" customWidth="1"/>
    <col min="14" max="14" width="5.85546875" customWidth="1"/>
    <col min="15" max="15" width="8.28515625" customWidth="1"/>
    <col min="16" max="16" width="8.28515625" hidden="1" customWidth="1"/>
    <col min="17" max="17" width="11.140625" hidden="1" customWidth="1"/>
    <col min="18" max="20" width="4.7109375" hidden="1" customWidth="1"/>
    <col min="21" max="21" width="7.85546875" customWidth="1"/>
    <col min="22" max="22" width="8.42578125" customWidth="1"/>
    <col min="23" max="23" width="8.42578125" hidden="1" customWidth="1"/>
    <col min="24" max="24" width="12" hidden="1" customWidth="1"/>
    <col min="25" max="26" width="6.42578125" hidden="1" customWidth="1"/>
    <col min="27" max="27" width="4.5703125" hidden="1" customWidth="1"/>
    <col min="28" max="28" width="12" customWidth="1"/>
    <col min="29" max="29" width="8.7109375" customWidth="1"/>
    <col min="30" max="30" width="8.7109375" hidden="1" customWidth="1"/>
    <col min="31" max="31" width="12.28515625" hidden="1" customWidth="1"/>
    <col min="32" max="33" width="7" hidden="1" customWidth="1"/>
    <col min="34" max="34" width="4.140625" hidden="1" customWidth="1"/>
    <col min="35" max="35" width="14.28515625" customWidth="1"/>
    <col min="36" max="36" width="11.28515625" customWidth="1"/>
    <col min="37" max="37" width="6.140625" hidden="1" customWidth="1"/>
    <col min="38" max="38" width="1.140625" hidden="1" customWidth="1"/>
    <col min="39" max="39" width="5.7109375" customWidth="1"/>
    <col min="40" max="40" width="10.28515625" customWidth="1"/>
    <col min="41" max="42" width="6.140625" hidden="1" customWidth="1"/>
    <col min="43" max="43" width="4.85546875" customWidth="1"/>
    <col min="44" max="44" width="10.5703125" customWidth="1"/>
    <col min="45" max="46" width="6" hidden="1" customWidth="1"/>
    <col min="47" max="47" width="4.85546875" customWidth="1"/>
    <col min="48" max="48" width="14.7109375" customWidth="1"/>
    <col min="49" max="49" width="1.140625" hidden="1" customWidth="1"/>
    <col min="50" max="50" width="10.5703125" customWidth="1"/>
    <col min="51" max="51" width="15.85546875" customWidth="1"/>
    <col min="52" max="52" width="6.7109375" style="54" customWidth="1"/>
    <col min="53" max="53" width="26.7109375" customWidth="1"/>
    <col min="54" max="54" width="54.85546875" customWidth="1"/>
    <col min="55" max="55" width="7.140625" customWidth="1"/>
    <col min="56" max="56" width="22.42578125" customWidth="1"/>
    <col min="57" max="57" width="13.7109375" customWidth="1"/>
    <col min="58" max="58" width="20.7109375" customWidth="1"/>
    <col min="59" max="59" width="14.5703125" customWidth="1"/>
    <col min="60" max="60" width="11.42578125" customWidth="1"/>
    <col min="61" max="61" width="15" customWidth="1"/>
    <col min="62" max="62" width="14" customWidth="1"/>
    <col min="63" max="63" width="6.28515625" style="50" customWidth="1"/>
    <col min="64" max="64" width="6" style="50" customWidth="1"/>
    <col min="65" max="65" width="9.7109375" style="50" customWidth="1"/>
    <col min="66" max="66" width="16.28515625" customWidth="1"/>
    <col min="67" max="67" width="5.140625" customWidth="1"/>
    <col min="68" max="68" width="4.7109375" style="50" customWidth="1"/>
    <col min="69" max="69" width="16.85546875" customWidth="1"/>
    <col min="70" max="70" width="6.7109375" style="50" customWidth="1"/>
    <col min="71" max="71" width="8.85546875" style="50" customWidth="1"/>
    <col min="72" max="72" width="30.7109375" customWidth="1"/>
    <col min="73" max="73" width="31.140625" customWidth="1"/>
    <col min="74" max="74" width="31.42578125" customWidth="1"/>
    <col min="78" max="78" width="23.5703125" customWidth="1"/>
    <col min="79" max="79" width="14" customWidth="1"/>
    <col min="80" max="80" width="23.140625" customWidth="1"/>
    <col min="81" max="81" width="15" customWidth="1"/>
    <col min="82" max="82" width="15.42578125" customWidth="1"/>
    <col min="83" max="83" width="16.7109375" customWidth="1"/>
    <col min="84" max="84" width="15.42578125" customWidth="1"/>
    <col min="85" max="85" width="14" customWidth="1"/>
    <col min="86" max="86" width="19.28515625" customWidth="1"/>
  </cols>
  <sheetData>
    <row r="1" spans="1:107" ht="20.25">
      <c r="A1" s="2"/>
      <c r="B1" s="3"/>
      <c r="C1" s="7"/>
      <c r="D1" s="7"/>
      <c r="E1" s="7"/>
      <c r="F1" s="7"/>
      <c r="G1" s="7"/>
      <c r="H1" s="11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51"/>
      <c r="BA1" s="8"/>
      <c r="BC1" s="2"/>
      <c r="BD1" s="3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8"/>
      <c r="BU1" s="7"/>
      <c r="BV1" s="1"/>
      <c r="BW1" s="1"/>
      <c r="BX1" s="1"/>
      <c r="BY1" s="2"/>
      <c r="BZ1" s="3"/>
      <c r="CA1" s="3"/>
      <c r="CB1" s="3"/>
      <c r="CC1" s="3"/>
      <c r="CD1" s="3"/>
      <c r="CE1" s="59"/>
      <c r="CF1" s="59"/>
      <c r="CG1" s="157"/>
      <c r="CH1" s="8"/>
      <c r="CI1" s="1"/>
      <c r="CJ1" s="1"/>
      <c r="CK1" s="1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51"/>
      <c r="DC1" s="8"/>
    </row>
    <row r="2" spans="1:107" ht="20.25">
      <c r="A2" s="4"/>
      <c r="B2" s="5"/>
      <c r="C2" s="1"/>
      <c r="D2" s="1"/>
      <c r="E2" s="1"/>
      <c r="F2" s="1"/>
      <c r="G2" s="1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52"/>
      <c r="BA2" s="9"/>
      <c r="BC2" s="4"/>
      <c r="BD2" s="5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9"/>
      <c r="BU2" s="1"/>
      <c r="BV2" s="1"/>
      <c r="BW2" s="1"/>
      <c r="BY2" s="4"/>
      <c r="BZ2" s="5"/>
      <c r="CA2" s="5"/>
      <c r="CB2" s="5"/>
      <c r="CC2" s="5"/>
      <c r="CD2" s="5"/>
      <c r="CE2" s="60"/>
      <c r="CF2" s="60"/>
      <c r="CG2" s="158"/>
      <c r="CH2" s="9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52"/>
      <c r="DC2" s="9"/>
    </row>
    <row r="3" spans="1:107" ht="20.25">
      <c r="A3" s="4"/>
      <c r="B3" s="5"/>
      <c r="C3" s="1"/>
      <c r="D3" s="1"/>
      <c r="E3" s="1"/>
      <c r="F3" s="1"/>
      <c r="G3" s="1"/>
      <c r="H3" s="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52"/>
      <c r="BA3" s="9"/>
      <c r="BC3" s="4"/>
      <c r="BD3" s="5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9"/>
      <c r="BU3" s="1"/>
      <c r="BV3" s="1"/>
      <c r="BW3" s="1"/>
      <c r="BY3" s="4"/>
      <c r="BZ3" s="5"/>
      <c r="CA3" s="5"/>
      <c r="CB3" s="5"/>
      <c r="CC3" s="5"/>
      <c r="CD3" s="5"/>
      <c r="CE3" s="60"/>
      <c r="CF3" s="60"/>
      <c r="CG3" s="158"/>
      <c r="CH3" s="9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52"/>
      <c r="DC3" s="9"/>
    </row>
    <row r="4" spans="1:107" ht="20.25">
      <c r="A4" s="4"/>
      <c r="B4" s="5"/>
      <c r="C4" s="1"/>
      <c r="D4" s="1"/>
      <c r="E4" s="1"/>
      <c r="F4" s="1"/>
      <c r="G4" s="1"/>
      <c r="H4" s="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52"/>
      <c r="BA4" s="9"/>
      <c r="BC4" s="4"/>
      <c r="BD4" s="5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9"/>
      <c r="BU4" s="1"/>
      <c r="BV4" s="1"/>
      <c r="BW4" s="1"/>
      <c r="BY4" s="4"/>
      <c r="BZ4" s="5"/>
      <c r="CA4" s="5"/>
      <c r="CB4" s="5"/>
      <c r="CC4" s="5"/>
      <c r="CD4" s="5"/>
      <c r="CE4" s="60"/>
      <c r="CF4" s="60"/>
      <c r="CG4" s="158"/>
      <c r="CH4" s="9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52"/>
      <c r="DC4" s="9"/>
    </row>
    <row r="5" spans="1:107">
      <c r="A5" s="10"/>
      <c r="B5" s="1"/>
      <c r="C5" s="1"/>
      <c r="D5" s="1"/>
      <c r="E5" s="1"/>
      <c r="F5" s="1"/>
      <c r="G5" s="1"/>
      <c r="H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52"/>
      <c r="BA5" s="9"/>
      <c r="BC5" s="10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9"/>
      <c r="BU5" s="1"/>
      <c r="BV5" s="1"/>
      <c r="BW5" s="1"/>
      <c r="BY5" s="10"/>
      <c r="BZ5" s="1"/>
      <c r="CA5" s="1"/>
      <c r="CB5" s="1"/>
      <c r="CC5" s="1"/>
      <c r="CD5" s="1"/>
      <c r="CE5" s="1"/>
      <c r="CF5" s="1"/>
      <c r="CG5" s="1"/>
      <c r="CH5" s="108">
        <v>4</v>
      </c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52"/>
      <c r="DC5" s="9"/>
    </row>
    <row r="6" spans="1:107">
      <c r="A6" s="10"/>
      <c r="B6" s="1"/>
      <c r="C6" s="1"/>
      <c r="D6" s="1"/>
      <c r="E6" s="1"/>
      <c r="F6" s="1"/>
      <c r="G6" s="1"/>
      <c r="H6" s="2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52"/>
      <c r="BA6" s="9"/>
      <c r="BC6" s="10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9"/>
      <c r="BU6" s="1"/>
      <c r="BV6" s="1"/>
      <c r="BW6" s="1"/>
      <c r="BY6" s="10"/>
      <c r="BZ6" s="1"/>
      <c r="CA6" s="1"/>
      <c r="CB6" s="1"/>
      <c r="CC6" s="1"/>
      <c r="CD6" s="1"/>
      <c r="CE6" s="1"/>
      <c r="CF6" s="1"/>
      <c r="CG6" s="1"/>
      <c r="CH6" s="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52"/>
      <c r="DC6" s="9"/>
    </row>
    <row r="7" spans="1:107">
      <c r="A7" s="10"/>
      <c r="B7" s="1"/>
      <c r="C7" s="1"/>
      <c r="D7" s="1"/>
      <c r="E7" s="1"/>
      <c r="F7" s="1"/>
      <c r="G7" s="1"/>
      <c r="H7" s="2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52"/>
      <c r="BA7" s="9"/>
      <c r="BC7" s="10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9"/>
      <c r="BU7" s="1"/>
      <c r="BV7" s="1"/>
      <c r="BW7" s="1"/>
      <c r="BY7" s="10"/>
      <c r="BZ7" s="1"/>
      <c r="CA7" s="1"/>
      <c r="CB7" s="1"/>
      <c r="CC7" s="1"/>
      <c r="CD7" s="1"/>
      <c r="CE7" s="1"/>
      <c r="CF7" s="1"/>
      <c r="CG7" s="1"/>
      <c r="CH7" s="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52"/>
      <c r="DC7" s="9"/>
    </row>
    <row r="8" spans="1:107" ht="20.25" customHeight="1" thickBot="1">
      <c r="A8" s="10"/>
      <c r="B8" s="1"/>
      <c r="C8" s="1"/>
      <c r="D8" s="1"/>
      <c r="E8" s="1"/>
      <c r="F8" s="1"/>
      <c r="G8" s="1"/>
      <c r="H8" s="20"/>
      <c r="I8" s="1"/>
      <c r="J8" s="1"/>
      <c r="K8" s="1"/>
      <c r="L8" s="1"/>
      <c r="M8" s="1"/>
      <c r="N8" s="1"/>
      <c r="O8" s="11"/>
      <c r="P8" s="11"/>
      <c r="Q8" s="11"/>
      <c r="R8" s="11"/>
      <c r="S8" s="11"/>
      <c r="T8" s="11"/>
      <c r="U8" s="1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52"/>
      <c r="BA8" s="9"/>
      <c r="BC8" s="10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6"/>
      <c r="BU8" s="6"/>
      <c r="BV8" s="6"/>
      <c r="BW8" s="6"/>
      <c r="BY8" s="10"/>
      <c r="BZ8" s="1"/>
      <c r="CA8" s="1"/>
      <c r="CB8" s="1"/>
      <c r="CC8" s="1"/>
      <c r="CD8" s="1"/>
      <c r="CE8" s="1"/>
      <c r="CF8" s="1"/>
      <c r="CG8" s="1"/>
      <c r="CH8" s="9"/>
      <c r="CI8" s="1"/>
    </row>
    <row r="9" spans="1:107" s="6" customFormat="1" ht="20.25" customHeight="1" thickBot="1">
      <c r="A9" s="12"/>
      <c r="B9" s="13"/>
      <c r="C9" s="13"/>
      <c r="D9" s="13"/>
      <c r="E9" s="13"/>
      <c r="F9" s="13"/>
      <c r="G9" s="13"/>
      <c r="H9" s="167" t="s">
        <v>92</v>
      </c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9"/>
      <c r="BC9" s="164" t="s">
        <v>102</v>
      </c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6"/>
      <c r="BX9"/>
      <c r="BY9" s="212" t="s">
        <v>111</v>
      </c>
      <c r="BZ9" s="213"/>
      <c r="CA9" s="213"/>
      <c r="CB9" s="213"/>
      <c r="CC9" s="213"/>
      <c r="CD9" s="213"/>
      <c r="CE9" s="213"/>
      <c r="CF9" s="213"/>
      <c r="CG9" s="213"/>
      <c r="CH9" s="214"/>
      <c r="CI9"/>
    </row>
    <row r="10" spans="1:107" s="6" customFormat="1" ht="16.5" customHeight="1" thickBot="1">
      <c r="A10" s="12"/>
      <c r="B10" s="13"/>
      <c r="C10" s="13"/>
      <c r="D10" s="13"/>
      <c r="E10" s="13"/>
      <c r="F10" s="13"/>
      <c r="G10" s="13"/>
      <c r="H10" s="200" t="s">
        <v>93</v>
      </c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2"/>
      <c r="V10" s="200" t="s">
        <v>96</v>
      </c>
      <c r="W10" s="201"/>
      <c r="X10" s="201"/>
      <c r="Y10" s="201"/>
      <c r="Z10" s="201"/>
      <c r="AA10" s="201"/>
      <c r="AB10" s="202"/>
      <c r="AC10" s="209" t="s">
        <v>97</v>
      </c>
      <c r="AD10" s="210"/>
      <c r="AE10" s="210"/>
      <c r="AF10" s="210"/>
      <c r="AG10" s="210"/>
      <c r="AH10" s="210"/>
      <c r="AI10" s="211"/>
      <c r="AJ10" s="170" t="s">
        <v>91</v>
      </c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2"/>
      <c r="AV10" s="170" t="s">
        <v>57</v>
      </c>
      <c r="AW10" s="171"/>
      <c r="AX10" s="171"/>
      <c r="AY10" s="171"/>
      <c r="AZ10" s="171"/>
      <c r="BA10" s="172"/>
      <c r="BC10" s="191" t="s">
        <v>0</v>
      </c>
      <c r="BD10" s="194" t="s">
        <v>2</v>
      </c>
      <c r="BE10" s="197" t="s">
        <v>3</v>
      </c>
      <c r="BF10" s="171" t="s">
        <v>1</v>
      </c>
      <c r="BG10" s="170" t="s">
        <v>55</v>
      </c>
      <c r="BH10" s="171"/>
      <c r="BI10" s="171"/>
      <c r="BJ10" s="171"/>
      <c r="BK10" s="171"/>
      <c r="BL10" s="171"/>
      <c r="BM10" s="172"/>
      <c r="BN10" s="179" t="s">
        <v>56</v>
      </c>
      <c r="BO10" s="180"/>
      <c r="BP10" s="181"/>
      <c r="BQ10" s="170" t="s">
        <v>57</v>
      </c>
      <c r="BR10" s="171"/>
      <c r="BS10" s="171"/>
      <c r="BT10" s="172"/>
      <c r="BX10"/>
      <c r="BY10" s="215"/>
      <c r="BZ10" s="216"/>
      <c r="CA10" s="216"/>
      <c r="CB10" s="216"/>
      <c r="CC10" s="216"/>
      <c r="CD10" s="216"/>
      <c r="CE10" s="216"/>
      <c r="CF10" s="216"/>
      <c r="CG10" s="216"/>
      <c r="CH10" s="217"/>
      <c r="CI10"/>
    </row>
    <row r="11" spans="1:107" s="6" customFormat="1" ht="16.5" customHeight="1" thickBot="1">
      <c r="A11" s="12"/>
      <c r="B11" s="13"/>
      <c r="C11" s="13"/>
      <c r="D11" s="13"/>
      <c r="E11" s="13"/>
      <c r="F11" s="13"/>
      <c r="G11" s="13"/>
      <c r="H11" s="203" t="s">
        <v>20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5"/>
      <c r="V11" s="206" t="s">
        <v>94</v>
      </c>
      <c r="W11" s="207"/>
      <c r="X11" s="207"/>
      <c r="Y11" s="207"/>
      <c r="Z11" s="207"/>
      <c r="AA11" s="207"/>
      <c r="AB11" s="208"/>
      <c r="AC11" s="206" t="s">
        <v>95</v>
      </c>
      <c r="AD11" s="207"/>
      <c r="AE11" s="207"/>
      <c r="AF11" s="207"/>
      <c r="AG11" s="207"/>
      <c r="AH11" s="207"/>
      <c r="AI11" s="208"/>
      <c r="AJ11" s="173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5"/>
      <c r="AV11" s="173"/>
      <c r="AW11" s="174"/>
      <c r="AX11" s="174"/>
      <c r="AY11" s="174"/>
      <c r="AZ11" s="174"/>
      <c r="BA11" s="175"/>
      <c r="BC11" s="192"/>
      <c r="BD11" s="195"/>
      <c r="BE11" s="198"/>
      <c r="BF11" s="174"/>
      <c r="BG11" s="173"/>
      <c r="BH11" s="174"/>
      <c r="BI11" s="174"/>
      <c r="BJ11" s="174"/>
      <c r="BK11" s="174"/>
      <c r="BL11" s="174"/>
      <c r="BM11" s="175"/>
      <c r="BN11" s="182"/>
      <c r="BO11" s="183"/>
      <c r="BP11" s="184"/>
      <c r="BQ11" s="173"/>
      <c r="BR11" s="174"/>
      <c r="BS11" s="174"/>
      <c r="BT11" s="175"/>
      <c r="BX11"/>
      <c r="BY11" s="227" t="s">
        <v>0</v>
      </c>
      <c r="BZ11" s="230" t="s">
        <v>2</v>
      </c>
      <c r="CA11" s="230" t="s">
        <v>3</v>
      </c>
      <c r="CB11" s="230" t="s">
        <v>105</v>
      </c>
      <c r="CC11" s="218" t="s">
        <v>106</v>
      </c>
      <c r="CD11" s="221" t="s">
        <v>109</v>
      </c>
      <c r="CE11" s="218" t="s">
        <v>107</v>
      </c>
      <c r="CF11" s="221" t="s">
        <v>110</v>
      </c>
      <c r="CG11" s="221" t="s">
        <v>108</v>
      </c>
      <c r="CH11" s="224" t="s">
        <v>11</v>
      </c>
      <c r="CI11"/>
    </row>
    <row r="12" spans="1:107" s="6" customFormat="1" ht="16.5" customHeight="1" thickBot="1">
      <c r="A12" s="12"/>
      <c r="B12" s="13"/>
      <c r="C12" s="13"/>
      <c r="D12" s="13"/>
      <c r="E12" s="13"/>
      <c r="F12" s="13"/>
      <c r="G12" s="13"/>
      <c r="H12" s="167" t="s">
        <v>12</v>
      </c>
      <c r="I12" s="168"/>
      <c r="J12" s="168"/>
      <c r="K12" s="168"/>
      <c r="L12" s="168"/>
      <c r="M12" s="168"/>
      <c r="N12" s="169"/>
      <c r="O12" s="167" t="s">
        <v>13</v>
      </c>
      <c r="P12" s="168"/>
      <c r="Q12" s="168"/>
      <c r="R12" s="168"/>
      <c r="S12" s="168"/>
      <c r="T12" s="168"/>
      <c r="U12" s="169"/>
      <c r="V12" s="167" t="s">
        <v>14</v>
      </c>
      <c r="W12" s="168"/>
      <c r="X12" s="168"/>
      <c r="Y12" s="168"/>
      <c r="Z12" s="168"/>
      <c r="AA12" s="168"/>
      <c r="AB12" s="169"/>
      <c r="AC12" s="167" t="s">
        <v>15</v>
      </c>
      <c r="AD12" s="168"/>
      <c r="AE12" s="168"/>
      <c r="AF12" s="168"/>
      <c r="AG12" s="168"/>
      <c r="AH12" s="168"/>
      <c r="AI12" s="169"/>
      <c r="AJ12" s="188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90"/>
      <c r="AV12" s="176"/>
      <c r="AW12" s="177"/>
      <c r="AX12" s="177"/>
      <c r="AY12" s="177"/>
      <c r="AZ12" s="177"/>
      <c r="BA12" s="178"/>
      <c r="BC12" s="192"/>
      <c r="BD12" s="195"/>
      <c r="BE12" s="198"/>
      <c r="BF12" s="174"/>
      <c r="BG12" s="176"/>
      <c r="BH12" s="177"/>
      <c r="BI12" s="177"/>
      <c r="BJ12" s="177"/>
      <c r="BK12" s="177"/>
      <c r="BL12" s="177"/>
      <c r="BM12" s="178"/>
      <c r="BN12" s="185"/>
      <c r="BO12" s="186"/>
      <c r="BP12" s="187"/>
      <c r="BQ12" s="176"/>
      <c r="BR12" s="177"/>
      <c r="BS12" s="177"/>
      <c r="BT12" s="178"/>
      <c r="BY12" s="228"/>
      <c r="BZ12" s="231"/>
      <c r="CA12" s="231"/>
      <c r="CB12" s="231"/>
      <c r="CC12" s="219"/>
      <c r="CD12" s="222"/>
      <c r="CE12" s="219"/>
      <c r="CF12" s="222"/>
      <c r="CG12" s="222"/>
      <c r="CH12" s="225"/>
    </row>
    <row r="13" spans="1:107" s="81" customFormat="1" ht="68.25" customHeight="1" thickBot="1">
      <c r="A13" s="89" t="s">
        <v>0</v>
      </c>
      <c r="B13" s="65" t="s">
        <v>2</v>
      </c>
      <c r="C13" s="65" t="s">
        <v>3</v>
      </c>
      <c r="D13" s="65" t="s">
        <v>1</v>
      </c>
      <c r="E13" s="65" t="s">
        <v>6</v>
      </c>
      <c r="F13" s="65" t="s">
        <v>7</v>
      </c>
      <c r="G13" s="65" t="s">
        <v>8</v>
      </c>
      <c r="H13" s="111" t="s">
        <v>86</v>
      </c>
      <c r="I13" s="66" t="s">
        <v>82</v>
      </c>
      <c r="J13" s="66" t="s">
        <v>83</v>
      </c>
      <c r="K13" s="67" t="s">
        <v>84</v>
      </c>
      <c r="L13" s="70" t="s">
        <v>85</v>
      </c>
      <c r="M13" s="90" t="s">
        <v>60</v>
      </c>
      <c r="N13" s="67" t="s">
        <v>37</v>
      </c>
      <c r="O13" s="69" t="s">
        <v>86</v>
      </c>
      <c r="P13" s="66" t="s">
        <v>82</v>
      </c>
      <c r="Q13" s="66" t="s">
        <v>83</v>
      </c>
      <c r="R13" s="67" t="s">
        <v>84</v>
      </c>
      <c r="S13" s="68" t="s">
        <v>85</v>
      </c>
      <c r="T13" s="90" t="s">
        <v>60</v>
      </c>
      <c r="U13" s="67" t="s">
        <v>37</v>
      </c>
      <c r="V13" s="58" t="s">
        <v>86</v>
      </c>
      <c r="W13" s="66" t="s">
        <v>82</v>
      </c>
      <c r="X13" s="66" t="s">
        <v>83</v>
      </c>
      <c r="Y13" s="67" t="s">
        <v>84</v>
      </c>
      <c r="Z13" s="70" t="s">
        <v>85</v>
      </c>
      <c r="AA13" s="90" t="s">
        <v>60</v>
      </c>
      <c r="AB13" s="67" t="s">
        <v>37</v>
      </c>
      <c r="AC13" s="58" t="s">
        <v>86</v>
      </c>
      <c r="AD13" s="66" t="s">
        <v>82</v>
      </c>
      <c r="AE13" s="66" t="s">
        <v>83</v>
      </c>
      <c r="AF13" s="67" t="s">
        <v>84</v>
      </c>
      <c r="AG13" s="70" t="s">
        <v>85</v>
      </c>
      <c r="AH13" s="90" t="s">
        <v>60</v>
      </c>
      <c r="AI13" s="67" t="s">
        <v>37</v>
      </c>
      <c r="AJ13" s="71" t="s">
        <v>98</v>
      </c>
      <c r="AK13" s="72" t="s">
        <v>84</v>
      </c>
      <c r="AL13" s="73" t="s">
        <v>85</v>
      </c>
      <c r="AM13" s="74" t="s">
        <v>37</v>
      </c>
      <c r="AN13" s="75" t="s">
        <v>99</v>
      </c>
      <c r="AO13" s="72" t="s">
        <v>84</v>
      </c>
      <c r="AP13" s="73" t="s">
        <v>85</v>
      </c>
      <c r="AQ13" s="74" t="s">
        <v>37</v>
      </c>
      <c r="AR13" s="76" t="s">
        <v>100</v>
      </c>
      <c r="AS13" s="72" t="s">
        <v>84</v>
      </c>
      <c r="AT13" s="73" t="s">
        <v>85</v>
      </c>
      <c r="AU13" s="77" t="s">
        <v>37</v>
      </c>
      <c r="AV13" s="78" t="s">
        <v>101</v>
      </c>
      <c r="AW13" s="68" t="s">
        <v>85</v>
      </c>
      <c r="AX13" s="79" t="s">
        <v>52</v>
      </c>
      <c r="AY13" s="79" t="s">
        <v>53</v>
      </c>
      <c r="AZ13" s="57" t="s">
        <v>37</v>
      </c>
      <c r="BA13" s="80" t="s">
        <v>54</v>
      </c>
      <c r="BC13" s="193"/>
      <c r="BD13" s="196"/>
      <c r="BE13" s="199"/>
      <c r="BF13" s="189"/>
      <c r="BG13" s="96" t="s">
        <v>10</v>
      </c>
      <c r="BH13" s="97" t="s">
        <v>58</v>
      </c>
      <c r="BI13" s="98" t="s">
        <v>35</v>
      </c>
      <c r="BJ13" s="98" t="s">
        <v>59</v>
      </c>
      <c r="BK13" s="99" t="s">
        <v>36</v>
      </c>
      <c r="BL13" s="99" t="s">
        <v>60</v>
      </c>
      <c r="BM13" s="100" t="s">
        <v>37</v>
      </c>
      <c r="BN13" s="101" t="s">
        <v>103</v>
      </c>
      <c r="BO13" s="102" t="s">
        <v>36</v>
      </c>
      <c r="BP13" s="102" t="s">
        <v>37</v>
      </c>
      <c r="BQ13" s="103" t="s">
        <v>104</v>
      </c>
      <c r="BR13" s="104" t="s">
        <v>36</v>
      </c>
      <c r="BS13" s="105" t="s">
        <v>4</v>
      </c>
      <c r="BT13" s="106" t="s">
        <v>11</v>
      </c>
      <c r="BX13" s="82"/>
      <c r="BY13" s="229"/>
      <c r="BZ13" s="232"/>
      <c r="CA13" s="232"/>
      <c r="CB13" s="232"/>
      <c r="CC13" s="220"/>
      <c r="CD13" s="223"/>
      <c r="CE13" s="220"/>
      <c r="CF13" s="223"/>
      <c r="CG13" s="223"/>
      <c r="CH13" s="226"/>
      <c r="CI13" s="82"/>
    </row>
    <row r="14" spans="1:107" s="38" customFormat="1" ht="35.1" customHeight="1">
      <c r="A14" s="61">
        <v>1</v>
      </c>
      <c r="B14" s="160" t="s">
        <v>132</v>
      </c>
      <c r="C14" s="160" t="s">
        <v>112</v>
      </c>
      <c r="D14" s="160" t="s">
        <v>162</v>
      </c>
      <c r="E14" s="163" t="s">
        <v>178</v>
      </c>
      <c r="F14" s="163" t="s">
        <v>179</v>
      </c>
      <c r="G14" s="160" t="s">
        <v>206</v>
      </c>
      <c r="H14" s="64">
        <v>13</v>
      </c>
      <c r="I14" s="64"/>
      <c r="J14" s="112">
        <f>IF(H14&gt;=I14,H14,I14)</f>
        <v>13</v>
      </c>
      <c r="K14" s="85">
        <f>IF(J14&gt;=10,8,0)</f>
        <v>8</v>
      </c>
      <c r="L14" s="88">
        <f>IF(I14="",0,1)</f>
        <v>0</v>
      </c>
      <c r="M14" s="86" t="str">
        <f>IF(J14&gt;=18,"A",IF(J14&gt;=16,"B",IF(J14&gt;=14,"C",IF(J14&gt;=12,"D",IF(J14&gt;=10,"E","F")))))</f>
        <v>D</v>
      </c>
      <c r="N14" s="87" t="str">
        <f>IF(I14="","N","R")</f>
        <v>N</v>
      </c>
      <c r="O14" s="113">
        <v>15.5</v>
      </c>
      <c r="P14" s="87"/>
      <c r="Q14" s="84">
        <f>IF(O14&gt;=P14,O14,P14)</f>
        <v>15.5</v>
      </c>
      <c r="R14" s="85">
        <f>IF(Q14&gt;=10,8,0)</f>
        <v>8</v>
      </c>
      <c r="S14" s="91">
        <f>IF(P14="",0,1)</f>
        <v>0</v>
      </c>
      <c r="T14" s="86" t="str">
        <f>IF(Q14&gt;=18,"A",IF(Q14&gt;=16,"B",IF(Q14&gt;=14,"C",IF(Q14&gt;=12,"D",IF(Q14&gt;=10,"E","F")))))</f>
        <v>C</v>
      </c>
      <c r="U14" s="87" t="str">
        <f>IF(P14="","N","R")</f>
        <v>N</v>
      </c>
      <c r="V14" s="84">
        <v>11</v>
      </c>
      <c r="W14" s="87"/>
      <c r="X14" s="84">
        <f>IF(V14&gt;=W14,V14,W14)</f>
        <v>11</v>
      </c>
      <c r="Y14" s="85">
        <f>IF(X14&gt;=10,7,0)</f>
        <v>7</v>
      </c>
      <c r="Z14" s="88">
        <f>IF(W14="",0,1)</f>
        <v>0</v>
      </c>
      <c r="AA14" s="86" t="str">
        <f>IF(X14&gt;=18,"A",IF(X14&gt;=16,"B",IF(X14&gt;=14,"C",IF(X14&gt;=12,"D",IF(X14&gt;=10,"E","F")))))</f>
        <v>E</v>
      </c>
      <c r="AB14" s="87" t="str">
        <f>IF(W14="","N","R")</f>
        <v>N</v>
      </c>
      <c r="AC14" s="84">
        <v>14.39</v>
      </c>
      <c r="AD14" s="87"/>
      <c r="AE14" s="84">
        <f>IF(AC14&gt;=AD14,AC14,AD14)</f>
        <v>14.39</v>
      </c>
      <c r="AF14" s="85">
        <f>IF(AE14&gt;=10,7,0)</f>
        <v>7</v>
      </c>
      <c r="AG14" s="88">
        <f>IF(AD14="",0,1)</f>
        <v>0</v>
      </c>
      <c r="AH14" s="86" t="str">
        <f>IF(AE14&gt;=18,"A",IF(AE14&gt;=16,"B",IF(AE14&gt;=14,"C",IF(AE14&gt;=12,"D",IF(AE14&gt;=10,"E","F")))))</f>
        <v>C</v>
      </c>
      <c r="AI14" s="87" t="str">
        <f>IF(AD14="","N","R")</f>
        <v>N</v>
      </c>
      <c r="AJ14" s="53">
        <f>(J14*3+Q14*3)/6</f>
        <v>14.25</v>
      </c>
      <c r="AK14" s="85">
        <f>IF(AJ14&gt;=10,16,K14+R14)</f>
        <v>16</v>
      </c>
      <c r="AL14" s="85">
        <f>L14+S14</f>
        <v>0</v>
      </c>
      <c r="AM14" s="53" t="str">
        <f>IF(AL14=0,"N","R")</f>
        <v>N</v>
      </c>
      <c r="AN14" s="53">
        <f>(X14*2)/2</f>
        <v>11</v>
      </c>
      <c r="AO14" s="85">
        <f>IF(AN14&gt;=10,7,Y14)</f>
        <v>7</v>
      </c>
      <c r="AP14" s="85">
        <f>Z14</f>
        <v>0</v>
      </c>
      <c r="AQ14" s="53" t="str">
        <f>IF(AP14=0,"N","R")</f>
        <v>N</v>
      </c>
      <c r="AR14" s="53">
        <f>(AE14*3)/3</f>
        <v>14.39</v>
      </c>
      <c r="AS14" s="85">
        <f>IF(AR14&gt;=10,7,AF14)</f>
        <v>7</v>
      </c>
      <c r="AT14" s="85">
        <f>AG14</f>
        <v>0</v>
      </c>
      <c r="AU14" s="53" t="str">
        <f>IF(AT14=0,"N","R")</f>
        <v>N</v>
      </c>
      <c r="AV14" s="84">
        <f>(AJ14*6+AN14*2+AR14*3)/11</f>
        <v>13.697272727272729</v>
      </c>
      <c r="AW14" s="85">
        <f>AL14+AP14+AT14</f>
        <v>0</v>
      </c>
      <c r="AX14" s="83">
        <f>AK14+AO14+AS14</f>
        <v>30</v>
      </c>
      <c r="AY14" s="83">
        <f>IF(AV14&gt;=10,30,AX14)</f>
        <v>30</v>
      </c>
      <c r="AZ14" s="53" t="str">
        <f t="shared" ref="AZ14" si="0">IF(AW14=0,"N","R")</f>
        <v>N</v>
      </c>
      <c r="BA14" s="62" t="str">
        <f>IF(AV14&gt;=10,"semestre validé","semestre non validé")</f>
        <v>semestre validé</v>
      </c>
      <c r="BC14" s="159">
        <v>1</v>
      </c>
      <c r="BD14" s="160" t="s">
        <v>132</v>
      </c>
      <c r="BE14" s="160" t="s">
        <v>112</v>
      </c>
      <c r="BF14" s="160" t="s">
        <v>162</v>
      </c>
      <c r="BG14" s="53">
        <v>15</v>
      </c>
      <c r="BH14" s="53"/>
      <c r="BI14" s="53">
        <f>IF(BH14="",BG14,BH14)</f>
        <v>15</v>
      </c>
      <c r="BJ14" s="94" t="str">
        <f>IF(BI14&gt;16,"Très Bien",IF(BI14&gt;14,"Bien",IF(BI14&gt;12,"Assez Bien",IF(BI14&gt;10,"Passable",""))))</f>
        <v>Bien</v>
      </c>
      <c r="BK14" s="93">
        <f>IF(BI14&gt;=10,30,0)</f>
        <v>30</v>
      </c>
      <c r="BL14" s="94" t="str">
        <f>IF(BG14&gt;=18,"A",IF(BG14&gt;=16,"B",IF(BG14&gt;=14,"C",IF(BG14&gt;=12,"D",IF(BG14&gt;=10,"E","F")))))</f>
        <v>C</v>
      </c>
      <c r="BM14" s="93" t="str">
        <f>IF(BH14="","N","R")</f>
        <v>N</v>
      </c>
      <c r="BN14" s="53">
        <f>BI14</f>
        <v>15</v>
      </c>
      <c r="BO14" s="93">
        <f>IF(BN14&gt;=10,30,0)</f>
        <v>30</v>
      </c>
      <c r="BP14" s="93" t="str">
        <f>IF(BH14="","N","R")</f>
        <v>N</v>
      </c>
      <c r="BQ14" s="53">
        <f>BI14</f>
        <v>15</v>
      </c>
      <c r="BR14" s="93">
        <f>IF(BQ14&gt;=10,30,0)</f>
        <v>30</v>
      </c>
      <c r="BS14" s="93" t="str">
        <f>IF(BH14="","N","R")</f>
        <v>N</v>
      </c>
      <c r="BT14" s="95" t="str">
        <f>IF(BQ14&gt;=10,"Semestre validé","Semestre non validé")</f>
        <v>Semestre validé</v>
      </c>
      <c r="BX14" s="63"/>
      <c r="BY14" s="159">
        <v>1</v>
      </c>
      <c r="BZ14" s="160" t="s">
        <v>132</v>
      </c>
      <c r="CA14" s="160" t="s">
        <v>112</v>
      </c>
      <c r="CB14" s="160" t="s">
        <v>162</v>
      </c>
      <c r="CC14" s="53">
        <f>AV14</f>
        <v>13.697272727272729</v>
      </c>
      <c r="CD14" s="92">
        <f>AY14</f>
        <v>30</v>
      </c>
      <c r="CE14" s="53">
        <f>BQ14</f>
        <v>15</v>
      </c>
      <c r="CF14" s="93">
        <f>BR14</f>
        <v>30</v>
      </c>
      <c r="CG14" s="92">
        <f>CD14+CF14</f>
        <v>60</v>
      </c>
      <c r="CH14" s="107" t="str">
        <f>IF(CG14=60,"Admis(e)","Rattrapage")</f>
        <v>Admis(e)</v>
      </c>
      <c r="CI14" s="63"/>
    </row>
    <row r="15" spans="1:107" s="38" customFormat="1" ht="35.1" customHeight="1">
      <c r="A15" s="61">
        <v>2</v>
      </c>
      <c r="B15" s="160" t="s">
        <v>133</v>
      </c>
      <c r="C15" s="160" t="s">
        <v>134</v>
      </c>
      <c r="D15" s="160" t="s">
        <v>163</v>
      </c>
      <c r="E15" s="163" t="s">
        <v>180</v>
      </c>
      <c r="F15" s="163" t="s">
        <v>181</v>
      </c>
      <c r="G15" s="160" t="s">
        <v>206</v>
      </c>
      <c r="H15" s="64">
        <v>8.5</v>
      </c>
      <c r="I15" s="64"/>
      <c r="J15" s="112">
        <f t="shared" ref="J15:J29" si="1">IF(H15&gt;=I15,H15,I15)</f>
        <v>8.5</v>
      </c>
      <c r="K15" s="85">
        <f t="shared" ref="K15:K29" si="2">IF(J15&gt;=10,8,0)</f>
        <v>0</v>
      </c>
      <c r="L15" s="88">
        <f t="shared" ref="L15:L29" si="3">IF(I15="",0,1)</f>
        <v>0</v>
      </c>
      <c r="M15" s="86" t="str">
        <f t="shared" ref="M15:M29" si="4">IF(J15&gt;=18,"A",IF(J15&gt;=16,"B",IF(J15&gt;=14,"C",IF(J15&gt;=12,"D",IF(J15&gt;=10,"E","F")))))</f>
        <v>F</v>
      </c>
      <c r="N15" s="87" t="str">
        <f t="shared" ref="N15:N29" si="5">IF(I15="","N","R")</f>
        <v>N</v>
      </c>
      <c r="O15" s="113">
        <v>12</v>
      </c>
      <c r="P15" s="87"/>
      <c r="Q15" s="84">
        <f t="shared" ref="Q15:Q29" si="6">IF(O15&gt;=P15,O15,P15)</f>
        <v>12</v>
      </c>
      <c r="R15" s="85">
        <f t="shared" ref="R15:R29" si="7">IF(Q15&gt;=10,8,0)</f>
        <v>8</v>
      </c>
      <c r="S15" s="91">
        <f t="shared" ref="S15:S29" si="8">IF(P15="",0,1)</f>
        <v>0</v>
      </c>
      <c r="T15" s="86" t="str">
        <f t="shared" ref="T15:T29" si="9">IF(Q15&gt;=18,"A",IF(Q15&gt;=16,"B",IF(Q15&gt;=14,"C",IF(Q15&gt;=12,"D",IF(Q15&gt;=10,"E","F")))))</f>
        <v>D</v>
      </c>
      <c r="U15" s="87" t="str">
        <f t="shared" ref="U15:U29" si="10">IF(P15="","N","R")</f>
        <v>N</v>
      </c>
      <c r="V15" s="84">
        <v>10</v>
      </c>
      <c r="W15" s="87"/>
      <c r="X15" s="84">
        <f t="shared" ref="X15:X29" si="11">IF(V15&gt;=W15,V15,W15)</f>
        <v>10</v>
      </c>
      <c r="Y15" s="85">
        <f t="shared" ref="Y15:Y29" si="12">IF(X15&gt;=10,7,0)</f>
        <v>7</v>
      </c>
      <c r="Z15" s="88">
        <f t="shared" ref="Z15:Z29" si="13">IF(W15="",0,1)</f>
        <v>0</v>
      </c>
      <c r="AA15" s="86" t="str">
        <f t="shared" ref="AA15:AA29" si="14">IF(X15&gt;=18,"A",IF(X15&gt;=16,"B",IF(X15&gt;=14,"C",IF(X15&gt;=12,"D",IF(X15&gt;=10,"E","F")))))</f>
        <v>E</v>
      </c>
      <c r="AB15" s="87" t="str">
        <f t="shared" ref="AB15:AB29" si="15">IF(W15="","N","R")</f>
        <v>N</v>
      </c>
      <c r="AC15" s="84">
        <v>11.03</v>
      </c>
      <c r="AD15" s="87"/>
      <c r="AE15" s="84">
        <f t="shared" ref="AE15:AE29" si="16">IF(AC15&gt;=AD15,AC15,AD15)</f>
        <v>11.03</v>
      </c>
      <c r="AF15" s="85">
        <f t="shared" ref="AF15:AF29" si="17">IF(AE15&gt;=10,7,0)</f>
        <v>7</v>
      </c>
      <c r="AG15" s="88">
        <f t="shared" ref="AG15:AG29" si="18">IF(AD15="",0,1)</f>
        <v>0</v>
      </c>
      <c r="AH15" s="86" t="str">
        <f t="shared" ref="AH15:AH29" si="19">IF(AE15&gt;=18,"A",IF(AE15&gt;=16,"B",IF(AE15&gt;=14,"C",IF(AE15&gt;=12,"D",IF(AE15&gt;=10,"E","F")))))</f>
        <v>E</v>
      </c>
      <c r="AI15" s="87" t="str">
        <f t="shared" ref="AI15:AI29" si="20">IF(AD15="","N","R")</f>
        <v>N</v>
      </c>
      <c r="AJ15" s="53">
        <f t="shared" ref="AJ15:AJ29" si="21">(J15*3+Q15*3)/6</f>
        <v>10.25</v>
      </c>
      <c r="AK15" s="85">
        <f t="shared" ref="AK15:AK29" si="22">IF(AJ15&gt;=10,16,K15+R15)</f>
        <v>16</v>
      </c>
      <c r="AL15" s="85">
        <f t="shared" ref="AL15:AL29" si="23">L15+S15</f>
        <v>0</v>
      </c>
      <c r="AM15" s="53" t="str">
        <f t="shared" ref="AM15:AM29" si="24">IF(AL15=0,"N","R")</f>
        <v>N</v>
      </c>
      <c r="AN15" s="53">
        <f t="shared" ref="AN15:AN29" si="25">(X15*2)/2</f>
        <v>10</v>
      </c>
      <c r="AO15" s="85">
        <f t="shared" ref="AO15:AO29" si="26">IF(AN15&gt;=10,7,Y15)</f>
        <v>7</v>
      </c>
      <c r="AP15" s="85">
        <f t="shared" ref="AP15:AP29" si="27">Z15</f>
        <v>0</v>
      </c>
      <c r="AQ15" s="53" t="str">
        <f t="shared" ref="AQ15:AQ29" si="28">IF(AP15=0,"N","R")</f>
        <v>N</v>
      </c>
      <c r="AR15" s="53">
        <f t="shared" ref="AR15:AR29" si="29">(AE15*3)/3</f>
        <v>11.03</v>
      </c>
      <c r="AS15" s="85">
        <f t="shared" ref="AS15:AS29" si="30">IF(AR15&gt;=10,7,AF15)</f>
        <v>7</v>
      </c>
      <c r="AT15" s="85">
        <f t="shared" ref="AT15:AT29" si="31">AG15</f>
        <v>0</v>
      </c>
      <c r="AU15" s="53" t="str">
        <f t="shared" ref="AU15:AU29" si="32">IF(AT15=0,"N","R")</f>
        <v>N</v>
      </c>
      <c r="AV15" s="84">
        <f t="shared" ref="AV15:AV29" si="33">(AJ15*6+AN15*2+AR15*3)/11</f>
        <v>10.417272727272728</v>
      </c>
      <c r="AW15" s="85">
        <f t="shared" ref="AW15:AW29" si="34">AL15+AP15+AT15</f>
        <v>0</v>
      </c>
      <c r="AX15" s="83">
        <f t="shared" ref="AX15:AX29" si="35">AK15+AO15+AS15</f>
        <v>30</v>
      </c>
      <c r="AY15" s="83">
        <f t="shared" ref="AY15:AY29" si="36">IF(AV15&gt;=10,30,AX15)</f>
        <v>30</v>
      </c>
      <c r="AZ15" s="53" t="str">
        <f t="shared" ref="AZ15:AZ29" si="37">IF(AW15=0,"N","R")</f>
        <v>N</v>
      </c>
      <c r="BA15" s="62" t="str">
        <f t="shared" ref="BA15:BA29" si="38">IF(AV15&gt;=10,"semestre validé","semestre non validé")</f>
        <v>semestre validé</v>
      </c>
      <c r="BC15" s="159">
        <v>2</v>
      </c>
      <c r="BD15" s="160" t="s">
        <v>133</v>
      </c>
      <c r="BE15" s="160" t="s">
        <v>134</v>
      </c>
      <c r="BF15" s="160" t="s">
        <v>163</v>
      </c>
      <c r="BG15" s="53">
        <v>15</v>
      </c>
      <c r="BH15" s="53"/>
      <c r="BI15" s="53">
        <f t="shared" ref="BI15:BI29" si="39">IF(BH15="",BG15,BH15)</f>
        <v>15</v>
      </c>
      <c r="BJ15" s="94" t="str">
        <f t="shared" ref="BJ15:BJ29" si="40">IF(BI15&gt;16,"Très Bien",IF(BI15&gt;14,"Bien",IF(BI15&gt;12,"Assez Bien",IF(BI15&gt;10,"Passable",""))))</f>
        <v>Bien</v>
      </c>
      <c r="BK15" s="93">
        <f t="shared" ref="BK15:BK29" si="41">IF(BI15&gt;=10,30,0)</f>
        <v>30</v>
      </c>
      <c r="BL15" s="94" t="str">
        <f t="shared" ref="BL15:BL29" si="42">IF(BG15&gt;=18,"A",IF(BG15&gt;=16,"B",IF(BG15&gt;=14,"C",IF(BG15&gt;=12,"D",IF(BG15&gt;=10,"E","F")))))</f>
        <v>C</v>
      </c>
      <c r="BM15" s="93" t="str">
        <f t="shared" ref="BM15:BM29" si="43">IF(BH15="","N","R")</f>
        <v>N</v>
      </c>
      <c r="BN15" s="53">
        <f t="shared" ref="BN15:BN29" si="44">BI15</f>
        <v>15</v>
      </c>
      <c r="BO15" s="93">
        <f t="shared" ref="BO15:BO29" si="45">IF(BN15&gt;=10,30,0)</f>
        <v>30</v>
      </c>
      <c r="BP15" s="93" t="str">
        <f t="shared" ref="BP15:BP29" si="46">IF(BH15="","N","R")</f>
        <v>N</v>
      </c>
      <c r="BQ15" s="53">
        <f t="shared" ref="BQ15:BQ29" si="47">BI15</f>
        <v>15</v>
      </c>
      <c r="BR15" s="93">
        <f t="shared" ref="BR15:BR29" si="48">IF(BQ15&gt;=10,30,0)</f>
        <v>30</v>
      </c>
      <c r="BS15" s="93" t="str">
        <f t="shared" ref="BS15:BS29" si="49">IF(BH15="","N","R")</f>
        <v>N</v>
      </c>
      <c r="BT15" s="95" t="str">
        <f t="shared" ref="BT15:BT29" si="50">IF(BQ15&gt;=10,"Semestre validé","Semestre non validé")</f>
        <v>Semestre validé</v>
      </c>
      <c r="BX15" s="63"/>
      <c r="BY15" s="159">
        <v>2</v>
      </c>
      <c r="BZ15" s="160" t="s">
        <v>133</v>
      </c>
      <c r="CA15" s="160" t="s">
        <v>134</v>
      </c>
      <c r="CB15" s="160" t="s">
        <v>163</v>
      </c>
      <c r="CC15" s="53">
        <f t="shared" ref="CC15:CC29" si="51">AV15</f>
        <v>10.417272727272728</v>
      </c>
      <c r="CD15" s="92">
        <f t="shared" ref="CD15:CD29" si="52">AY15</f>
        <v>30</v>
      </c>
      <c r="CE15" s="53">
        <f t="shared" ref="CE15:CE29" si="53">BQ15</f>
        <v>15</v>
      </c>
      <c r="CF15" s="93">
        <f t="shared" ref="CF15:CF29" si="54">BR15</f>
        <v>30</v>
      </c>
      <c r="CG15" s="92">
        <f t="shared" ref="CG15:CG29" si="55">CD15+CF15</f>
        <v>60</v>
      </c>
      <c r="CH15" s="107" t="str">
        <f t="shared" ref="CH15:CH29" si="56">IF(CG15=60,"Admis(e)","Rattrapage")</f>
        <v>Admis(e)</v>
      </c>
      <c r="CI15" s="63"/>
    </row>
    <row r="16" spans="1:107" s="38" customFormat="1" ht="35.1" customHeight="1">
      <c r="A16" s="61">
        <v>3</v>
      </c>
      <c r="B16" s="160" t="s">
        <v>135</v>
      </c>
      <c r="C16" s="160" t="s">
        <v>136</v>
      </c>
      <c r="D16" s="160" t="s">
        <v>164</v>
      </c>
      <c r="E16" s="163" t="s">
        <v>182</v>
      </c>
      <c r="F16" s="163" t="s">
        <v>183</v>
      </c>
      <c r="G16" s="160" t="s">
        <v>207</v>
      </c>
      <c r="H16" s="64">
        <v>11.75</v>
      </c>
      <c r="I16" s="64"/>
      <c r="J16" s="112">
        <f t="shared" si="1"/>
        <v>11.75</v>
      </c>
      <c r="K16" s="85">
        <f t="shared" si="2"/>
        <v>8</v>
      </c>
      <c r="L16" s="88">
        <f t="shared" si="3"/>
        <v>0</v>
      </c>
      <c r="M16" s="86" t="str">
        <f t="shared" si="4"/>
        <v>E</v>
      </c>
      <c r="N16" s="87" t="str">
        <f t="shared" si="5"/>
        <v>N</v>
      </c>
      <c r="O16" s="113">
        <v>10.33</v>
      </c>
      <c r="P16" s="87"/>
      <c r="Q16" s="84">
        <f t="shared" si="6"/>
        <v>10.33</v>
      </c>
      <c r="R16" s="85">
        <f t="shared" si="7"/>
        <v>8</v>
      </c>
      <c r="S16" s="91">
        <f t="shared" si="8"/>
        <v>0</v>
      </c>
      <c r="T16" s="86" t="str">
        <f t="shared" si="9"/>
        <v>E</v>
      </c>
      <c r="U16" s="87" t="str">
        <f t="shared" si="10"/>
        <v>N</v>
      </c>
      <c r="V16" s="84">
        <v>14</v>
      </c>
      <c r="W16" s="87"/>
      <c r="X16" s="84">
        <f t="shared" si="11"/>
        <v>14</v>
      </c>
      <c r="Y16" s="85">
        <f t="shared" si="12"/>
        <v>7</v>
      </c>
      <c r="Z16" s="88">
        <f t="shared" si="13"/>
        <v>0</v>
      </c>
      <c r="AA16" s="86" t="str">
        <f t="shared" si="14"/>
        <v>C</v>
      </c>
      <c r="AB16" s="87" t="str">
        <f t="shared" si="15"/>
        <v>N</v>
      </c>
      <c r="AC16" s="84">
        <v>8.42</v>
      </c>
      <c r="AD16" s="87"/>
      <c r="AE16" s="84">
        <f t="shared" si="16"/>
        <v>8.42</v>
      </c>
      <c r="AF16" s="85">
        <f t="shared" si="17"/>
        <v>0</v>
      </c>
      <c r="AG16" s="88">
        <f t="shared" si="18"/>
        <v>0</v>
      </c>
      <c r="AH16" s="86" t="str">
        <f t="shared" si="19"/>
        <v>F</v>
      </c>
      <c r="AI16" s="87" t="str">
        <f t="shared" si="20"/>
        <v>N</v>
      </c>
      <c r="AJ16" s="53">
        <f t="shared" si="21"/>
        <v>11.040000000000001</v>
      </c>
      <c r="AK16" s="85">
        <f t="shared" si="22"/>
        <v>16</v>
      </c>
      <c r="AL16" s="85">
        <f t="shared" si="23"/>
        <v>0</v>
      </c>
      <c r="AM16" s="53" t="str">
        <f t="shared" si="24"/>
        <v>N</v>
      </c>
      <c r="AN16" s="53">
        <f t="shared" si="25"/>
        <v>14</v>
      </c>
      <c r="AO16" s="85">
        <f t="shared" si="26"/>
        <v>7</v>
      </c>
      <c r="AP16" s="85">
        <f t="shared" si="27"/>
        <v>0</v>
      </c>
      <c r="AQ16" s="53" t="str">
        <f t="shared" si="28"/>
        <v>N</v>
      </c>
      <c r="AR16" s="53">
        <f t="shared" si="29"/>
        <v>8.42</v>
      </c>
      <c r="AS16" s="85">
        <f t="shared" si="30"/>
        <v>0</v>
      </c>
      <c r="AT16" s="85">
        <f t="shared" si="31"/>
        <v>0</v>
      </c>
      <c r="AU16" s="53" t="str">
        <f t="shared" si="32"/>
        <v>N</v>
      </c>
      <c r="AV16" s="84">
        <f t="shared" si="33"/>
        <v>10.863636363636363</v>
      </c>
      <c r="AW16" s="85">
        <f t="shared" si="34"/>
        <v>0</v>
      </c>
      <c r="AX16" s="83">
        <f t="shared" si="35"/>
        <v>23</v>
      </c>
      <c r="AY16" s="83">
        <f t="shared" si="36"/>
        <v>30</v>
      </c>
      <c r="AZ16" s="53" t="str">
        <f t="shared" si="37"/>
        <v>N</v>
      </c>
      <c r="BA16" s="62" t="str">
        <f t="shared" si="38"/>
        <v>semestre validé</v>
      </c>
      <c r="BC16" s="159">
        <v>3</v>
      </c>
      <c r="BD16" s="160" t="s">
        <v>135</v>
      </c>
      <c r="BE16" s="160" t="s">
        <v>136</v>
      </c>
      <c r="BF16" s="160" t="s">
        <v>164</v>
      </c>
      <c r="BG16" s="53">
        <v>0</v>
      </c>
      <c r="BH16" s="53"/>
      <c r="BI16" s="53">
        <f t="shared" si="39"/>
        <v>0</v>
      </c>
      <c r="BJ16" s="94" t="str">
        <f t="shared" si="40"/>
        <v/>
      </c>
      <c r="BK16" s="93">
        <f t="shared" si="41"/>
        <v>0</v>
      </c>
      <c r="BL16" s="94" t="str">
        <f t="shared" si="42"/>
        <v>F</v>
      </c>
      <c r="BM16" s="93" t="str">
        <f t="shared" si="43"/>
        <v>N</v>
      </c>
      <c r="BN16" s="53">
        <f t="shared" si="44"/>
        <v>0</v>
      </c>
      <c r="BO16" s="93">
        <f t="shared" si="45"/>
        <v>0</v>
      </c>
      <c r="BP16" s="93" t="str">
        <f t="shared" si="46"/>
        <v>N</v>
      </c>
      <c r="BQ16" s="53">
        <f t="shared" si="47"/>
        <v>0</v>
      </c>
      <c r="BR16" s="93">
        <f t="shared" si="48"/>
        <v>0</v>
      </c>
      <c r="BS16" s="93" t="str">
        <f t="shared" si="49"/>
        <v>N</v>
      </c>
      <c r="BT16" s="95" t="str">
        <f t="shared" si="50"/>
        <v>Semestre non validé</v>
      </c>
      <c r="BX16" s="45"/>
      <c r="BY16" s="159">
        <v>3</v>
      </c>
      <c r="BZ16" s="160" t="s">
        <v>135</v>
      </c>
      <c r="CA16" s="160" t="s">
        <v>136</v>
      </c>
      <c r="CB16" s="160" t="s">
        <v>164</v>
      </c>
      <c r="CC16" s="53">
        <f t="shared" si="51"/>
        <v>10.863636363636363</v>
      </c>
      <c r="CD16" s="92">
        <f t="shared" si="52"/>
        <v>30</v>
      </c>
      <c r="CE16" s="53">
        <f t="shared" si="53"/>
        <v>0</v>
      </c>
      <c r="CF16" s="93">
        <f t="shared" si="54"/>
        <v>0</v>
      </c>
      <c r="CG16" s="92">
        <f t="shared" si="55"/>
        <v>30</v>
      </c>
      <c r="CH16" s="107" t="str">
        <f t="shared" si="56"/>
        <v>Rattrapage</v>
      </c>
      <c r="CI16" s="45"/>
    </row>
    <row r="17" spans="1:86" s="38" customFormat="1" ht="35.1" customHeight="1">
      <c r="A17" s="61">
        <v>4</v>
      </c>
      <c r="B17" s="160" t="s">
        <v>137</v>
      </c>
      <c r="C17" s="160" t="s">
        <v>138</v>
      </c>
      <c r="D17" s="160" t="s">
        <v>165</v>
      </c>
      <c r="E17" s="163" t="s">
        <v>184</v>
      </c>
      <c r="F17" s="163" t="s">
        <v>185</v>
      </c>
      <c r="G17" s="160" t="s">
        <v>206</v>
      </c>
      <c r="H17" s="64">
        <v>5</v>
      </c>
      <c r="I17" s="64"/>
      <c r="J17" s="112">
        <f t="shared" si="1"/>
        <v>5</v>
      </c>
      <c r="K17" s="85">
        <f t="shared" si="2"/>
        <v>0</v>
      </c>
      <c r="L17" s="88">
        <f t="shared" si="3"/>
        <v>0</v>
      </c>
      <c r="M17" s="86" t="str">
        <f t="shared" si="4"/>
        <v>F</v>
      </c>
      <c r="N17" s="87" t="str">
        <f t="shared" si="5"/>
        <v>N</v>
      </c>
      <c r="O17" s="113">
        <v>10.16</v>
      </c>
      <c r="P17" s="87"/>
      <c r="Q17" s="84">
        <f t="shared" si="6"/>
        <v>10.16</v>
      </c>
      <c r="R17" s="85">
        <f t="shared" si="7"/>
        <v>8</v>
      </c>
      <c r="S17" s="91">
        <f t="shared" si="8"/>
        <v>0</v>
      </c>
      <c r="T17" s="86" t="str">
        <f t="shared" si="9"/>
        <v>E</v>
      </c>
      <c r="U17" s="87" t="str">
        <f t="shared" si="10"/>
        <v>N</v>
      </c>
      <c r="V17" s="84">
        <v>11</v>
      </c>
      <c r="W17" s="87"/>
      <c r="X17" s="84">
        <f t="shared" si="11"/>
        <v>11</v>
      </c>
      <c r="Y17" s="85">
        <f t="shared" si="12"/>
        <v>7</v>
      </c>
      <c r="Z17" s="88">
        <f t="shared" si="13"/>
        <v>0</v>
      </c>
      <c r="AA17" s="86" t="str">
        <f t="shared" si="14"/>
        <v>E</v>
      </c>
      <c r="AB17" s="87" t="str">
        <f t="shared" si="15"/>
        <v>N</v>
      </c>
      <c r="AC17" s="84">
        <v>5.19</v>
      </c>
      <c r="AD17" s="87"/>
      <c r="AE17" s="84">
        <f t="shared" si="16"/>
        <v>5.19</v>
      </c>
      <c r="AF17" s="85">
        <f t="shared" si="17"/>
        <v>0</v>
      </c>
      <c r="AG17" s="88">
        <f t="shared" si="18"/>
        <v>0</v>
      </c>
      <c r="AH17" s="86" t="str">
        <f t="shared" si="19"/>
        <v>F</v>
      </c>
      <c r="AI17" s="87" t="str">
        <f t="shared" si="20"/>
        <v>N</v>
      </c>
      <c r="AJ17" s="53">
        <f t="shared" si="21"/>
        <v>7.580000000000001</v>
      </c>
      <c r="AK17" s="85">
        <f t="shared" si="22"/>
        <v>8</v>
      </c>
      <c r="AL17" s="85">
        <f t="shared" si="23"/>
        <v>0</v>
      </c>
      <c r="AM17" s="53" t="str">
        <f t="shared" si="24"/>
        <v>N</v>
      </c>
      <c r="AN17" s="53">
        <f t="shared" si="25"/>
        <v>11</v>
      </c>
      <c r="AO17" s="85">
        <f t="shared" si="26"/>
        <v>7</v>
      </c>
      <c r="AP17" s="85">
        <f t="shared" si="27"/>
        <v>0</v>
      </c>
      <c r="AQ17" s="53" t="str">
        <f t="shared" si="28"/>
        <v>N</v>
      </c>
      <c r="AR17" s="53">
        <f t="shared" si="29"/>
        <v>5.19</v>
      </c>
      <c r="AS17" s="85">
        <f t="shared" si="30"/>
        <v>0</v>
      </c>
      <c r="AT17" s="85">
        <f t="shared" si="31"/>
        <v>0</v>
      </c>
      <c r="AU17" s="53" t="str">
        <f t="shared" si="32"/>
        <v>N</v>
      </c>
      <c r="AV17" s="84">
        <f t="shared" si="33"/>
        <v>7.5500000000000007</v>
      </c>
      <c r="AW17" s="85">
        <f t="shared" si="34"/>
        <v>0</v>
      </c>
      <c r="AX17" s="83">
        <f t="shared" si="35"/>
        <v>15</v>
      </c>
      <c r="AY17" s="83">
        <f t="shared" si="36"/>
        <v>15</v>
      </c>
      <c r="AZ17" s="53" t="str">
        <f t="shared" si="37"/>
        <v>N</v>
      </c>
      <c r="BA17" s="62" t="str">
        <f t="shared" si="38"/>
        <v>semestre non validé</v>
      </c>
      <c r="BC17" s="159">
        <v>4</v>
      </c>
      <c r="BD17" s="160" t="s">
        <v>137</v>
      </c>
      <c r="BE17" s="160" t="s">
        <v>138</v>
      </c>
      <c r="BF17" s="160" t="s">
        <v>165</v>
      </c>
      <c r="BG17" s="53">
        <v>0</v>
      </c>
      <c r="BH17" s="53"/>
      <c r="BI17" s="53">
        <f t="shared" si="39"/>
        <v>0</v>
      </c>
      <c r="BJ17" s="94" t="str">
        <f t="shared" si="40"/>
        <v/>
      </c>
      <c r="BK17" s="93">
        <f t="shared" si="41"/>
        <v>0</v>
      </c>
      <c r="BL17" s="94" t="str">
        <f t="shared" si="42"/>
        <v>F</v>
      </c>
      <c r="BM17" s="93" t="str">
        <f t="shared" si="43"/>
        <v>N</v>
      </c>
      <c r="BN17" s="53">
        <f t="shared" si="44"/>
        <v>0</v>
      </c>
      <c r="BO17" s="93">
        <f t="shared" si="45"/>
        <v>0</v>
      </c>
      <c r="BP17" s="93" t="str">
        <f t="shared" si="46"/>
        <v>N</v>
      </c>
      <c r="BQ17" s="53">
        <f t="shared" si="47"/>
        <v>0</v>
      </c>
      <c r="BR17" s="93">
        <f t="shared" si="48"/>
        <v>0</v>
      </c>
      <c r="BS17" s="93" t="str">
        <f t="shared" si="49"/>
        <v>N</v>
      </c>
      <c r="BT17" s="95" t="s">
        <v>113</v>
      </c>
      <c r="BY17" s="159">
        <v>4</v>
      </c>
      <c r="BZ17" s="160" t="s">
        <v>137</v>
      </c>
      <c r="CA17" s="160" t="s">
        <v>138</v>
      </c>
      <c r="CB17" s="160" t="s">
        <v>165</v>
      </c>
      <c r="CC17" s="53">
        <f t="shared" si="51"/>
        <v>7.5500000000000007</v>
      </c>
      <c r="CD17" s="92">
        <f t="shared" si="52"/>
        <v>15</v>
      </c>
      <c r="CE17" s="53">
        <f t="shared" si="53"/>
        <v>0</v>
      </c>
      <c r="CF17" s="93">
        <f t="shared" si="54"/>
        <v>0</v>
      </c>
      <c r="CG17" s="92">
        <f t="shared" si="55"/>
        <v>15</v>
      </c>
      <c r="CH17" s="107" t="s">
        <v>113</v>
      </c>
    </row>
    <row r="18" spans="1:86" s="38" customFormat="1" ht="35.1" customHeight="1">
      <c r="A18" s="61">
        <v>5</v>
      </c>
      <c r="B18" s="160" t="s">
        <v>139</v>
      </c>
      <c r="C18" s="160" t="s">
        <v>140</v>
      </c>
      <c r="D18" s="160" t="s">
        <v>166</v>
      </c>
      <c r="E18" s="163" t="s">
        <v>186</v>
      </c>
      <c r="F18" s="163" t="s">
        <v>185</v>
      </c>
      <c r="G18" s="160" t="s">
        <v>206</v>
      </c>
      <c r="H18" s="64">
        <v>8.75</v>
      </c>
      <c r="I18" s="64"/>
      <c r="J18" s="112">
        <f t="shared" si="1"/>
        <v>8.75</v>
      </c>
      <c r="K18" s="85">
        <f t="shared" si="2"/>
        <v>0</v>
      </c>
      <c r="L18" s="88">
        <f t="shared" si="3"/>
        <v>0</v>
      </c>
      <c r="M18" s="86" t="str">
        <f t="shared" si="4"/>
        <v>F</v>
      </c>
      <c r="N18" s="87" t="str">
        <f t="shared" si="5"/>
        <v>N</v>
      </c>
      <c r="O18" s="113">
        <v>6.5</v>
      </c>
      <c r="P18" s="87"/>
      <c r="Q18" s="84">
        <f t="shared" si="6"/>
        <v>6.5</v>
      </c>
      <c r="R18" s="85">
        <f t="shared" si="7"/>
        <v>0</v>
      </c>
      <c r="S18" s="91">
        <f t="shared" si="8"/>
        <v>0</v>
      </c>
      <c r="T18" s="86" t="str">
        <f t="shared" si="9"/>
        <v>F</v>
      </c>
      <c r="U18" s="87" t="str">
        <f t="shared" si="10"/>
        <v>N</v>
      </c>
      <c r="V18" s="84">
        <v>5</v>
      </c>
      <c r="W18" s="87"/>
      <c r="X18" s="84">
        <f t="shared" si="11"/>
        <v>5</v>
      </c>
      <c r="Y18" s="85">
        <f t="shared" si="12"/>
        <v>0</v>
      </c>
      <c r="Z18" s="88">
        <f t="shared" si="13"/>
        <v>0</v>
      </c>
      <c r="AA18" s="86" t="str">
        <f t="shared" si="14"/>
        <v>F</v>
      </c>
      <c r="AB18" s="87" t="str">
        <f t="shared" si="15"/>
        <v>N</v>
      </c>
      <c r="AC18" s="84">
        <v>4.33</v>
      </c>
      <c r="AD18" s="87"/>
      <c r="AE18" s="84">
        <f t="shared" si="16"/>
        <v>4.33</v>
      </c>
      <c r="AF18" s="85">
        <f t="shared" si="17"/>
        <v>0</v>
      </c>
      <c r="AG18" s="88">
        <f t="shared" si="18"/>
        <v>0</v>
      </c>
      <c r="AH18" s="86" t="str">
        <f t="shared" si="19"/>
        <v>F</v>
      </c>
      <c r="AI18" s="87" t="str">
        <f t="shared" si="20"/>
        <v>N</v>
      </c>
      <c r="AJ18" s="53">
        <f t="shared" si="21"/>
        <v>7.625</v>
      </c>
      <c r="AK18" s="85">
        <f t="shared" si="22"/>
        <v>0</v>
      </c>
      <c r="AL18" s="85">
        <f t="shared" si="23"/>
        <v>0</v>
      </c>
      <c r="AM18" s="53" t="str">
        <f t="shared" si="24"/>
        <v>N</v>
      </c>
      <c r="AN18" s="53">
        <f t="shared" si="25"/>
        <v>5</v>
      </c>
      <c r="AO18" s="85">
        <f t="shared" si="26"/>
        <v>0</v>
      </c>
      <c r="AP18" s="85">
        <f t="shared" si="27"/>
        <v>0</v>
      </c>
      <c r="AQ18" s="53" t="str">
        <f t="shared" si="28"/>
        <v>N</v>
      </c>
      <c r="AR18" s="53">
        <f t="shared" si="29"/>
        <v>4.33</v>
      </c>
      <c r="AS18" s="85">
        <f t="shared" si="30"/>
        <v>0</v>
      </c>
      <c r="AT18" s="85">
        <f t="shared" si="31"/>
        <v>0</v>
      </c>
      <c r="AU18" s="53" t="str">
        <f t="shared" si="32"/>
        <v>N</v>
      </c>
      <c r="AV18" s="84">
        <f t="shared" si="33"/>
        <v>6.249090909090909</v>
      </c>
      <c r="AW18" s="85">
        <f t="shared" si="34"/>
        <v>0</v>
      </c>
      <c r="AX18" s="83">
        <f t="shared" si="35"/>
        <v>0</v>
      </c>
      <c r="AY18" s="83">
        <f t="shared" si="36"/>
        <v>0</v>
      </c>
      <c r="AZ18" s="53" t="str">
        <f t="shared" si="37"/>
        <v>N</v>
      </c>
      <c r="BA18" s="62" t="str">
        <f t="shared" si="38"/>
        <v>semestre non validé</v>
      </c>
      <c r="BC18" s="159">
        <v>5</v>
      </c>
      <c r="BD18" s="160" t="s">
        <v>139</v>
      </c>
      <c r="BE18" s="160" t="s">
        <v>140</v>
      </c>
      <c r="BF18" s="160" t="s">
        <v>166</v>
      </c>
      <c r="BG18" s="53">
        <v>15</v>
      </c>
      <c r="BH18" s="53"/>
      <c r="BI18" s="53">
        <f t="shared" si="39"/>
        <v>15</v>
      </c>
      <c r="BJ18" s="94" t="str">
        <f t="shared" si="40"/>
        <v>Bien</v>
      </c>
      <c r="BK18" s="93">
        <f t="shared" si="41"/>
        <v>30</v>
      </c>
      <c r="BL18" s="94" t="str">
        <f t="shared" si="42"/>
        <v>C</v>
      </c>
      <c r="BM18" s="93" t="str">
        <f t="shared" si="43"/>
        <v>N</v>
      </c>
      <c r="BN18" s="53">
        <f t="shared" si="44"/>
        <v>15</v>
      </c>
      <c r="BO18" s="93">
        <f t="shared" si="45"/>
        <v>30</v>
      </c>
      <c r="BP18" s="93" t="str">
        <f t="shared" si="46"/>
        <v>N</v>
      </c>
      <c r="BQ18" s="53">
        <f t="shared" si="47"/>
        <v>15</v>
      </c>
      <c r="BR18" s="93">
        <f t="shared" si="48"/>
        <v>30</v>
      </c>
      <c r="BS18" s="93" t="str">
        <f t="shared" si="49"/>
        <v>N</v>
      </c>
      <c r="BT18" s="95" t="str">
        <f t="shared" si="50"/>
        <v>Semestre validé</v>
      </c>
      <c r="BY18" s="159">
        <v>5</v>
      </c>
      <c r="BZ18" s="160" t="s">
        <v>139</v>
      </c>
      <c r="CA18" s="160" t="s">
        <v>140</v>
      </c>
      <c r="CB18" s="160" t="s">
        <v>166</v>
      </c>
      <c r="CC18" s="53">
        <f t="shared" si="51"/>
        <v>6.249090909090909</v>
      </c>
      <c r="CD18" s="92">
        <f t="shared" si="52"/>
        <v>0</v>
      </c>
      <c r="CE18" s="53">
        <f t="shared" si="53"/>
        <v>15</v>
      </c>
      <c r="CF18" s="93">
        <f t="shared" si="54"/>
        <v>30</v>
      </c>
      <c r="CG18" s="92">
        <f t="shared" si="55"/>
        <v>30</v>
      </c>
      <c r="CH18" s="107" t="str">
        <f t="shared" si="56"/>
        <v>Rattrapage</v>
      </c>
    </row>
    <row r="19" spans="1:86" s="38" customFormat="1" ht="35.1" customHeight="1">
      <c r="A19" s="61">
        <v>6</v>
      </c>
      <c r="B19" s="160" t="s">
        <v>141</v>
      </c>
      <c r="C19" s="160" t="s">
        <v>142</v>
      </c>
      <c r="D19" s="160" t="s">
        <v>167</v>
      </c>
      <c r="E19" s="163" t="s">
        <v>187</v>
      </c>
      <c r="F19" s="163" t="s">
        <v>188</v>
      </c>
      <c r="G19" s="160" t="s">
        <v>207</v>
      </c>
      <c r="H19" s="64">
        <v>13</v>
      </c>
      <c r="I19" s="64"/>
      <c r="J19" s="112">
        <f t="shared" si="1"/>
        <v>13</v>
      </c>
      <c r="K19" s="85">
        <f t="shared" si="2"/>
        <v>8</v>
      </c>
      <c r="L19" s="88">
        <f t="shared" si="3"/>
        <v>0</v>
      </c>
      <c r="M19" s="86" t="str">
        <f t="shared" si="4"/>
        <v>D</v>
      </c>
      <c r="N19" s="87" t="str">
        <f t="shared" si="5"/>
        <v>N</v>
      </c>
      <c r="O19" s="113">
        <v>14.83</v>
      </c>
      <c r="P19" s="87"/>
      <c r="Q19" s="84">
        <f t="shared" si="6"/>
        <v>14.83</v>
      </c>
      <c r="R19" s="85">
        <f t="shared" si="7"/>
        <v>8</v>
      </c>
      <c r="S19" s="91">
        <f t="shared" si="8"/>
        <v>0</v>
      </c>
      <c r="T19" s="86" t="str">
        <f t="shared" si="9"/>
        <v>C</v>
      </c>
      <c r="U19" s="87" t="str">
        <f t="shared" si="10"/>
        <v>N</v>
      </c>
      <c r="V19" s="84">
        <v>10</v>
      </c>
      <c r="W19" s="87"/>
      <c r="X19" s="84">
        <f t="shared" si="11"/>
        <v>10</v>
      </c>
      <c r="Y19" s="85">
        <f t="shared" si="12"/>
        <v>7</v>
      </c>
      <c r="Z19" s="88">
        <f t="shared" si="13"/>
        <v>0</v>
      </c>
      <c r="AA19" s="86" t="str">
        <f t="shared" si="14"/>
        <v>E</v>
      </c>
      <c r="AB19" s="87" t="str">
        <f t="shared" si="15"/>
        <v>N</v>
      </c>
      <c r="AC19" s="84">
        <v>11.79</v>
      </c>
      <c r="AD19" s="87"/>
      <c r="AE19" s="84">
        <f t="shared" si="16"/>
        <v>11.79</v>
      </c>
      <c r="AF19" s="85">
        <f t="shared" si="17"/>
        <v>7</v>
      </c>
      <c r="AG19" s="88">
        <f t="shared" si="18"/>
        <v>0</v>
      </c>
      <c r="AH19" s="86" t="str">
        <f t="shared" si="19"/>
        <v>E</v>
      </c>
      <c r="AI19" s="87" t="str">
        <f t="shared" si="20"/>
        <v>N</v>
      </c>
      <c r="AJ19" s="53">
        <f t="shared" si="21"/>
        <v>13.915000000000001</v>
      </c>
      <c r="AK19" s="85">
        <f t="shared" si="22"/>
        <v>16</v>
      </c>
      <c r="AL19" s="85">
        <f t="shared" si="23"/>
        <v>0</v>
      </c>
      <c r="AM19" s="53" t="str">
        <f t="shared" si="24"/>
        <v>N</v>
      </c>
      <c r="AN19" s="53">
        <f t="shared" si="25"/>
        <v>10</v>
      </c>
      <c r="AO19" s="85">
        <f t="shared" si="26"/>
        <v>7</v>
      </c>
      <c r="AP19" s="85">
        <f t="shared" si="27"/>
        <v>0</v>
      </c>
      <c r="AQ19" s="53" t="str">
        <f t="shared" si="28"/>
        <v>N</v>
      </c>
      <c r="AR19" s="53">
        <f t="shared" si="29"/>
        <v>11.79</v>
      </c>
      <c r="AS19" s="85">
        <f t="shared" si="30"/>
        <v>7</v>
      </c>
      <c r="AT19" s="85">
        <f t="shared" si="31"/>
        <v>0</v>
      </c>
      <c r="AU19" s="53" t="str">
        <f t="shared" si="32"/>
        <v>N</v>
      </c>
      <c r="AV19" s="84">
        <f t="shared" si="33"/>
        <v>12.623636363636365</v>
      </c>
      <c r="AW19" s="85">
        <f t="shared" si="34"/>
        <v>0</v>
      </c>
      <c r="AX19" s="83">
        <f t="shared" si="35"/>
        <v>30</v>
      </c>
      <c r="AY19" s="83">
        <f t="shared" si="36"/>
        <v>30</v>
      </c>
      <c r="AZ19" s="53" t="str">
        <f t="shared" si="37"/>
        <v>N</v>
      </c>
      <c r="BA19" s="62" t="str">
        <f t="shared" si="38"/>
        <v>semestre validé</v>
      </c>
      <c r="BC19" s="159">
        <v>6</v>
      </c>
      <c r="BD19" s="160" t="s">
        <v>141</v>
      </c>
      <c r="BE19" s="160" t="s">
        <v>142</v>
      </c>
      <c r="BF19" s="160" t="s">
        <v>167</v>
      </c>
      <c r="BG19" s="53">
        <v>16.5</v>
      </c>
      <c r="BH19" s="53"/>
      <c r="BI19" s="53">
        <f t="shared" si="39"/>
        <v>16.5</v>
      </c>
      <c r="BJ19" s="94" t="str">
        <f t="shared" si="40"/>
        <v>Très Bien</v>
      </c>
      <c r="BK19" s="93">
        <f t="shared" si="41"/>
        <v>30</v>
      </c>
      <c r="BL19" s="94" t="str">
        <f t="shared" si="42"/>
        <v>B</v>
      </c>
      <c r="BM19" s="93" t="str">
        <f t="shared" si="43"/>
        <v>N</v>
      </c>
      <c r="BN19" s="53">
        <f t="shared" si="44"/>
        <v>16.5</v>
      </c>
      <c r="BO19" s="93">
        <f t="shared" si="45"/>
        <v>30</v>
      </c>
      <c r="BP19" s="93" t="str">
        <f t="shared" si="46"/>
        <v>N</v>
      </c>
      <c r="BQ19" s="53">
        <f t="shared" si="47"/>
        <v>16.5</v>
      </c>
      <c r="BR19" s="93">
        <f t="shared" si="48"/>
        <v>30</v>
      </c>
      <c r="BS19" s="93" t="str">
        <f t="shared" si="49"/>
        <v>N</v>
      </c>
      <c r="BT19" s="95" t="str">
        <f t="shared" si="50"/>
        <v>Semestre validé</v>
      </c>
      <c r="BY19" s="159">
        <v>7</v>
      </c>
      <c r="BZ19" s="160" t="s">
        <v>141</v>
      </c>
      <c r="CA19" s="160" t="s">
        <v>142</v>
      </c>
      <c r="CB19" s="160" t="s">
        <v>167</v>
      </c>
      <c r="CC19" s="53">
        <f t="shared" si="51"/>
        <v>12.623636363636365</v>
      </c>
      <c r="CD19" s="92">
        <f t="shared" si="52"/>
        <v>30</v>
      </c>
      <c r="CE19" s="53">
        <f t="shared" si="53"/>
        <v>16.5</v>
      </c>
      <c r="CF19" s="93">
        <f t="shared" si="54"/>
        <v>30</v>
      </c>
      <c r="CG19" s="92">
        <f t="shared" si="55"/>
        <v>60</v>
      </c>
      <c r="CH19" s="107" t="str">
        <f t="shared" si="56"/>
        <v>Admis(e)</v>
      </c>
    </row>
    <row r="20" spans="1:86" s="38" customFormat="1" ht="35.1" customHeight="1">
      <c r="A20" s="61">
        <v>7</v>
      </c>
      <c r="B20" s="160" t="s">
        <v>143</v>
      </c>
      <c r="C20" s="160" t="s">
        <v>144</v>
      </c>
      <c r="D20" s="160" t="s">
        <v>168</v>
      </c>
      <c r="E20" s="163" t="s">
        <v>189</v>
      </c>
      <c r="F20" s="163" t="s">
        <v>190</v>
      </c>
      <c r="G20" s="160" t="s">
        <v>208</v>
      </c>
      <c r="H20" s="64">
        <v>12.5</v>
      </c>
      <c r="I20" s="64"/>
      <c r="J20" s="112">
        <f t="shared" si="1"/>
        <v>12.5</v>
      </c>
      <c r="K20" s="85">
        <f t="shared" si="2"/>
        <v>8</v>
      </c>
      <c r="L20" s="88">
        <f t="shared" si="3"/>
        <v>0</v>
      </c>
      <c r="M20" s="86" t="str">
        <f t="shared" si="4"/>
        <v>D</v>
      </c>
      <c r="N20" s="87" t="str">
        <f t="shared" si="5"/>
        <v>N</v>
      </c>
      <c r="O20" s="113">
        <v>12.41</v>
      </c>
      <c r="P20" s="87"/>
      <c r="Q20" s="84">
        <f t="shared" si="6"/>
        <v>12.41</v>
      </c>
      <c r="R20" s="85">
        <f t="shared" si="7"/>
        <v>8</v>
      </c>
      <c r="S20" s="91">
        <f t="shared" si="8"/>
        <v>0</v>
      </c>
      <c r="T20" s="86" t="str">
        <f t="shared" si="9"/>
        <v>D</v>
      </c>
      <c r="U20" s="87" t="str">
        <f t="shared" si="10"/>
        <v>N</v>
      </c>
      <c r="V20" s="84">
        <v>13</v>
      </c>
      <c r="W20" s="87"/>
      <c r="X20" s="84">
        <f t="shared" si="11"/>
        <v>13</v>
      </c>
      <c r="Y20" s="85">
        <f t="shared" si="12"/>
        <v>7</v>
      </c>
      <c r="Z20" s="88">
        <f t="shared" si="13"/>
        <v>0</v>
      </c>
      <c r="AA20" s="86" t="str">
        <f t="shared" si="14"/>
        <v>D</v>
      </c>
      <c r="AB20" s="87" t="str">
        <f t="shared" si="15"/>
        <v>N</v>
      </c>
      <c r="AC20" s="84">
        <v>10.17</v>
      </c>
      <c r="AD20" s="87"/>
      <c r="AE20" s="84">
        <f t="shared" si="16"/>
        <v>10.17</v>
      </c>
      <c r="AF20" s="85">
        <f t="shared" si="17"/>
        <v>7</v>
      </c>
      <c r="AG20" s="88">
        <f t="shared" si="18"/>
        <v>0</v>
      </c>
      <c r="AH20" s="86" t="str">
        <f t="shared" si="19"/>
        <v>E</v>
      </c>
      <c r="AI20" s="87" t="str">
        <f t="shared" si="20"/>
        <v>N</v>
      </c>
      <c r="AJ20" s="53">
        <f t="shared" si="21"/>
        <v>12.455</v>
      </c>
      <c r="AK20" s="85">
        <f t="shared" si="22"/>
        <v>16</v>
      </c>
      <c r="AL20" s="85">
        <f t="shared" si="23"/>
        <v>0</v>
      </c>
      <c r="AM20" s="53" t="str">
        <f t="shared" si="24"/>
        <v>N</v>
      </c>
      <c r="AN20" s="53">
        <f t="shared" si="25"/>
        <v>13</v>
      </c>
      <c r="AO20" s="85">
        <f t="shared" si="26"/>
        <v>7</v>
      </c>
      <c r="AP20" s="85">
        <f t="shared" si="27"/>
        <v>0</v>
      </c>
      <c r="AQ20" s="53" t="str">
        <f t="shared" si="28"/>
        <v>N</v>
      </c>
      <c r="AR20" s="53">
        <f t="shared" si="29"/>
        <v>10.17</v>
      </c>
      <c r="AS20" s="85">
        <f t="shared" si="30"/>
        <v>7</v>
      </c>
      <c r="AT20" s="85">
        <f t="shared" si="31"/>
        <v>0</v>
      </c>
      <c r="AU20" s="53" t="str">
        <f t="shared" si="32"/>
        <v>N</v>
      </c>
      <c r="AV20" s="84">
        <f t="shared" si="33"/>
        <v>11.930909090909092</v>
      </c>
      <c r="AW20" s="85">
        <f t="shared" si="34"/>
        <v>0</v>
      </c>
      <c r="AX20" s="83">
        <f t="shared" si="35"/>
        <v>30</v>
      </c>
      <c r="AY20" s="83">
        <f t="shared" si="36"/>
        <v>30</v>
      </c>
      <c r="AZ20" s="53" t="str">
        <f t="shared" si="37"/>
        <v>N</v>
      </c>
      <c r="BA20" s="62" t="str">
        <f t="shared" si="38"/>
        <v>semestre validé</v>
      </c>
      <c r="BC20" s="159">
        <v>7</v>
      </c>
      <c r="BD20" s="160" t="s">
        <v>143</v>
      </c>
      <c r="BE20" s="160" t="s">
        <v>144</v>
      </c>
      <c r="BF20" s="160" t="s">
        <v>168</v>
      </c>
      <c r="BG20" s="53">
        <v>15.5</v>
      </c>
      <c r="BH20" s="53"/>
      <c r="BI20" s="53">
        <f t="shared" si="39"/>
        <v>15.5</v>
      </c>
      <c r="BJ20" s="94" t="str">
        <f t="shared" si="40"/>
        <v>Bien</v>
      </c>
      <c r="BK20" s="93">
        <f t="shared" si="41"/>
        <v>30</v>
      </c>
      <c r="BL20" s="94" t="str">
        <f t="shared" si="42"/>
        <v>C</v>
      </c>
      <c r="BM20" s="93" t="str">
        <f t="shared" si="43"/>
        <v>N</v>
      </c>
      <c r="BN20" s="53">
        <f t="shared" si="44"/>
        <v>15.5</v>
      </c>
      <c r="BO20" s="93">
        <f t="shared" si="45"/>
        <v>30</v>
      </c>
      <c r="BP20" s="93" t="str">
        <f t="shared" si="46"/>
        <v>N</v>
      </c>
      <c r="BQ20" s="53">
        <f t="shared" si="47"/>
        <v>15.5</v>
      </c>
      <c r="BR20" s="93">
        <f t="shared" si="48"/>
        <v>30</v>
      </c>
      <c r="BS20" s="93" t="str">
        <f t="shared" si="49"/>
        <v>N</v>
      </c>
      <c r="BT20" s="95" t="str">
        <f t="shared" si="50"/>
        <v>Semestre validé</v>
      </c>
      <c r="BY20" s="159">
        <v>8</v>
      </c>
      <c r="BZ20" s="160" t="s">
        <v>143</v>
      </c>
      <c r="CA20" s="160" t="s">
        <v>144</v>
      </c>
      <c r="CB20" s="160" t="s">
        <v>168</v>
      </c>
      <c r="CC20" s="53">
        <f t="shared" si="51"/>
        <v>11.930909090909092</v>
      </c>
      <c r="CD20" s="92">
        <f t="shared" si="52"/>
        <v>30</v>
      </c>
      <c r="CE20" s="53">
        <f t="shared" si="53"/>
        <v>15.5</v>
      </c>
      <c r="CF20" s="93">
        <f t="shared" si="54"/>
        <v>30</v>
      </c>
      <c r="CG20" s="92">
        <f t="shared" si="55"/>
        <v>60</v>
      </c>
      <c r="CH20" s="107" t="str">
        <f t="shared" si="56"/>
        <v>Admis(e)</v>
      </c>
    </row>
    <row r="21" spans="1:86" s="38" customFormat="1" ht="35.1" customHeight="1">
      <c r="A21" s="61">
        <v>8</v>
      </c>
      <c r="B21" s="160" t="s">
        <v>143</v>
      </c>
      <c r="C21" s="160" t="s">
        <v>145</v>
      </c>
      <c r="D21" s="160" t="s">
        <v>169</v>
      </c>
      <c r="E21" s="163" t="s">
        <v>191</v>
      </c>
      <c r="F21" s="163" t="s">
        <v>192</v>
      </c>
      <c r="G21" s="160" t="s">
        <v>206</v>
      </c>
      <c r="H21" s="64">
        <v>11.75</v>
      </c>
      <c r="I21" s="64"/>
      <c r="J21" s="112">
        <f t="shared" si="1"/>
        <v>11.75</v>
      </c>
      <c r="K21" s="85">
        <f t="shared" si="2"/>
        <v>8</v>
      </c>
      <c r="L21" s="88">
        <f t="shared" si="3"/>
        <v>0</v>
      </c>
      <c r="M21" s="86" t="str">
        <f t="shared" si="4"/>
        <v>E</v>
      </c>
      <c r="N21" s="87" t="str">
        <f t="shared" si="5"/>
        <v>N</v>
      </c>
      <c r="O21" s="113">
        <v>14.42</v>
      </c>
      <c r="P21" s="87"/>
      <c r="Q21" s="84">
        <f t="shared" si="6"/>
        <v>14.42</v>
      </c>
      <c r="R21" s="85">
        <f t="shared" si="7"/>
        <v>8</v>
      </c>
      <c r="S21" s="91">
        <f t="shared" si="8"/>
        <v>0</v>
      </c>
      <c r="T21" s="86" t="str">
        <f t="shared" si="9"/>
        <v>C</v>
      </c>
      <c r="U21" s="87" t="str">
        <f t="shared" si="10"/>
        <v>N</v>
      </c>
      <c r="V21" s="84">
        <v>12</v>
      </c>
      <c r="W21" s="87"/>
      <c r="X21" s="84">
        <f t="shared" si="11"/>
        <v>12</v>
      </c>
      <c r="Y21" s="85">
        <f t="shared" si="12"/>
        <v>7</v>
      </c>
      <c r="Z21" s="88">
        <f t="shared" si="13"/>
        <v>0</v>
      </c>
      <c r="AA21" s="86" t="str">
        <f t="shared" si="14"/>
        <v>D</v>
      </c>
      <c r="AB21" s="87" t="str">
        <f t="shared" si="15"/>
        <v>N</v>
      </c>
      <c r="AC21" s="84">
        <v>9.5</v>
      </c>
      <c r="AD21" s="87"/>
      <c r="AE21" s="84">
        <f t="shared" si="16"/>
        <v>9.5</v>
      </c>
      <c r="AF21" s="85">
        <f t="shared" si="17"/>
        <v>0</v>
      </c>
      <c r="AG21" s="88">
        <f t="shared" si="18"/>
        <v>0</v>
      </c>
      <c r="AH21" s="86" t="str">
        <f t="shared" si="19"/>
        <v>F</v>
      </c>
      <c r="AI21" s="87" t="str">
        <f t="shared" si="20"/>
        <v>N</v>
      </c>
      <c r="AJ21" s="53">
        <f t="shared" si="21"/>
        <v>13.084999999999999</v>
      </c>
      <c r="AK21" s="85">
        <f t="shared" si="22"/>
        <v>16</v>
      </c>
      <c r="AL21" s="85">
        <f t="shared" si="23"/>
        <v>0</v>
      </c>
      <c r="AM21" s="53" t="str">
        <f t="shared" si="24"/>
        <v>N</v>
      </c>
      <c r="AN21" s="53">
        <f t="shared" si="25"/>
        <v>12</v>
      </c>
      <c r="AO21" s="85">
        <f t="shared" si="26"/>
        <v>7</v>
      </c>
      <c r="AP21" s="85">
        <f t="shared" si="27"/>
        <v>0</v>
      </c>
      <c r="AQ21" s="53" t="str">
        <f t="shared" si="28"/>
        <v>N</v>
      </c>
      <c r="AR21" s="53">
        <f t="shared" si="29"/>
        <v>9.5</v>
      </c>
      <c r="AS21" s="85">
        <f t="shared" si="30"/>
        <v>0</v>
      </c>
      <c r="AT21" s="85">
        <f t="shared" si="31"/>
        <v>0</v>
      </c>
      <c r="AU21" s="53" t="str">
        <f t="shared" si="32"/>
        <v>N</v>
      </c>
      <c r="AV21" s="84">
        <f t="shared" si="33"/>
        <v>11.909999999999998</v>
      </c>
      <c r="AW21" s="85">
        <f t="shared" si="34"/>
        <v>0</v>
      </c>
      <c r="AX21" s="83">
        <f t="shared" si="35"/>
        <v>23</v>
      </c>
      <c r="AY21" s="83">
        <f t="shared" si="36"/>
        <v>30</v>
      </c>
      <c r="AZ21" s="53" t="str">
        <f t="shared" si="37"/>
        <v>N</v>
      </c>
      <c r="BA21" s="62" t="str">
        <f t="shared" si="38"/>
        <v>semestre validé</v>
      </c>
      <c r="BC21" s="159">
        <v>8</v>
      </c>
      <c r="BD21" s="160" t="s">
        <v>143</v>
      </c>
      <c r="BE21" s="160" t="s">
        <v>145</v>
      </c>
      <c r="BF21" s="160" t="s">
        <v>169</v>
      </c>
      <c r="BG21" s="53">
        <v>14.5</v>
      </c>
      <c r="BH21" s="53"/>
      <c r="BI21" s="53">
        <f t="shared" si="39"/>
        <v>14.5</v>
      </c>
      <c r="BJ21" s="94" t="str">
        <f t="shared" si="40"/>
        <v>Bien</v>
      </c>
      <c r="BK21" s="93">
        <f t="shared" si="41"/>
        <v>30</v>
      </c>
      <c r="BL21" s="94" t="str">
        <f t="shared" si="42"/>
        <v>C</v>
      </c>
      <c r="BM21" s="93" t="str">
        <f t="shared" si="43"/>
        <v>N</v>
      </c>
      <c r="BN21" s="53">
        <f t="shared" si="44"/>
        <v>14.5</v>
      </c>
      <c r="BO21" s="93">
        <f t="shared" si="45"/>
        <v>30</v>
      </c>
      <c r="BP21" s="93" t="str">
        <f t="shared" si="46"/>
        <v>N</v>
      </c>
      <c r="BQ21" s="53">
        <f t="shared" si="47"/>
        <v>14.5</v>
      </c>
      <c r="BR21" s="93">
        <f t="shared" si="48"/>
        <v>30</v>
      </c>
      <c r="BS21" s="93" t="str">
        <f t="shared" si="49"/>
        <v>N</v>
      </c>
      <c r="BT21" s="95" t="str">
        <f t="shared" si="50"/>
        <v>Semestre validé</v>
      </c>
      <c r="BY21" s="159">
        <v>9</v>
      </c>
      <c r="BZ21" s="160" t="s">
        <v>143</v>
      </c>
      <c r="CA21" s="160" t="s">
        <v>145</v>
      </c>
      <c r="CB21" s="160" t="s">
        <v>169</v>
      </c>
      <c r="CC21" s="53">
        <f t="shared" si="51"/>
        <v>11.909999999999998</v>
      </c>
      <c r="CD21" s="92">
        <f t="shared" si="52"/>
        <v>30</v>
      </c>
      <c r="CE21" s="53">
        <f t="shared" si="53"/>
        <v>14.5</v>
      </c>
      <c r="CF21" s="93">
        <f t="shared" si="54"/>
        <v>30</v>
      </c>
      <c r="CG21" s="92">
        <f t="shared" si="55"/>
        <v>60</v>
      </c>
      <c r="CH21" s="107" t="str">
        <f t="shared" si="56"/>
        <v>Admis(e)</v>
      </c>
    </row>
    <row r="22" spans="1:86" s="38" customFormat="1" ht="35.1" customHeight="1">
      <c r="A22" s="61">
        <v>9</v>
      </c>
      <c r="B22" s="160" t="s">
        <v>146</v>
      </c>
      <c r="C22" s="160" t="s">
        <v>147</v>
      </c>
      <c r="D22" s="160" t="s">
        <v>170</v>
      </c>
      <c r="E22" s="163" t="s">
        <v>193</v>
      </c>
      <c r="F22" s="163" t="s">
        <v>192</v>
      </c>
      <c r="G22" s="160" t="s">
        <v>206</v>
      </c>
      <c r="H22" s="64">
        <v>9.5</v>
      </c>
      <c r="I22" s="64"/>
      <c r="J22" s="112">
        <f t="shared" si="1"/>
        <v>9.5</v>
      </c>
      <c r="K22" s="85">
        <f t="shared" si="2"/>
        <v>0</v>
      </c>
      <c r="L22" s="88">
        <f t="shared" si="3"/>
        <v>0</v>
      </c>
      <c r="M22" s="86" t="str">
        <f t="shared" si="4"/>
        <v>F</v>
      </c>
      <c r="N22" s="87" t="str">
        <f t="shared" si="5"/>
        <v>N</v>
      </c>
      <c r="O22" s="113">
        <v>8.33</v>
      </c>
      <c r="P22" s="87"/>
      <c r="Q22" s="84">
        <f t="shared" si="6"/>
        <v>8.33</v>
      </c>
      <c r="R22" s="85">
        <f t="shared" si="7"/>
        <v>0</v>
      </c>
      <c r="S22" s="91">
        <f t="shared" si="8"/>
        <v>0</v>
      </c>
      <c r="T22" s="86" t="str">
        <f t="shared" si="9"/>
        <v>F</v>
      </c>
      <c r="U22" s="87" t="str">
        <f t="shared" si="10"/>
        <v>N</v>
      </c>
      <c r="V22" s="84">
        <v>11.5</v>
      </c>
      <c r="W22" s="87"/>
      <c r="X22" s="84">
        <f t="shared" si="11"/>
        <v>11.5</v>
      </c>
      <c r="Y22" s="85">
        <f t="shared" si="12"/>
        <v>7</v>
      </c>
      <c r="Z22" s="88">
        <f t="shared" si="13"/>
        <v>0</v>
      </c>
      <c r="AA22" s="86" t="str">
        <f t="shared" si="14"/>
        <v>E</v>
      </c>
      <c r="AB22" s="87" t="str">
        <f t="shared" si="15"/>
        <v>N</v>
      </c>
      <c r="AC22" s="84">
        <v>3.61</v>
      </c>
      <c r="AD22" s="87"/>
      <c r="AE22" s="84">
        <f t="shared" si="16"/>
        <v>3.61</v>
      </c>
      <c r="AF22" s="85">
        <f t="shared" si="17"/>
        <v>0</v>
      </c>
      <c r="AG22" s="88">
        <f t="shared" si="18"/>
        <v>0</v>
      </c>
      <c r="AH22" s="86" t="str">
        <f t="shared" si="19"/>
        <v>F</v>
      </c>
      <c r="AI22" s="87" t="str">
        <f t="shared" si="20"/>
        <v>N</v>
      </c>
      <c r="AJ22" s="53">
        <f t="shared" si="21"/>
        <v>8.9150000000000009</v>
      </c>
      <c r="AK22" s="85">
        <f t="shared" si="22"/>
        <v>0</v>
      </c>
      <c r="AL22" s="85">
        <f t="shared" si="23"/>
        <v>0</v>
      </c>
      <c r="AM22" s="53" t="str">
        <f t="shared" si="24"/>
        <v>N</v>
      </c>
      <c r="AN22" s="53">
        <f t="shared" si="25"/>
        <v>11.5</v>
      </c>
      <c r="AO22" s="85">
        <f t="shared" si="26"/>
        <v>7</v>
      </c>
      <c r="AP22" s="85">
        <f t="shared" si="27"/>
        <v>0</v>
      </c>
      <c r="AQ22" s="53" t="str">
        <f t="shared" si="28"/>
        <v>N</v>
      </c>
      <c r="AR22" s="53">
        <f t="shared" si="29"/>
        <v>3.61</v>
      </c>
      <c r="AS22" s="85">
        <f t="shared" si="30"/>
        <v>0</v>
      </c>
      <c r="AT22" s="85">
        <f t="shared" si="31"/>
        <v>0</v>
      </c>
      <c r="AU22" s="53" t="str">
        <f t="shared" si="32"/>
        <v>N</v>
      </c>
      <c r="AV22" s="84">
        <f t="shared" si="33"/>
        <v>7.9381818181818184</v>
      </c>
      <c r="AW22" s="85">
        <f t="shared" si="34"/>
        <v>0</v>
      </c>
      <c r="AX22" s="83">
        <f t="shared" si="35"/>
        <v>7</v>
      </c>
      <c r="AY22" s="83">
        <f t="shared" si="36"/>
        <v>7</v>
      </c>
      <c r="AZ22" s="53" t="str">
        <f t="shared" si="37"/>
        <v>N</v>
      </c>
      <c r="BA22" s="62" t="str">
        <f t="shared" si="38"/>
        <v>semestre non validé</v>
      </c>
      <c r="BC22" s="159">
        <v>9</v>
      </c>
      <c r="BD22" s="160" t="s">
        <v>146</v>
      </c>
      <c r="BE22" s="160" t="s">
        <v>147</v>
      </c>
      <c r="BF22" s="160" t="s">
        <v>170</v>
      </c>
      <c r="BG22" s="53">
        <v>16.5</v>
      </c>
      <c r="BH22" s="53"/>
      <c r="BI22" s="53">
        <f t="shared" si="39"/>
        <v>16.5</v>
      </c>
      <c r="BJ22" s="94" t="str">
        <f t="shared" si="40"/>
        <v>Très Bien</v>
      </c>
      <c r="BK22" s="93">
        <f t="shared" si="41"/>
        <v>30</v>
      </c>
      <c r="BL22" s="94" t="str">
        <f t="shared" si="42"/>
        <v>B</v>
      </c>
      <c r="BM22" s="93" t="str">
        <f t="shared" si="43"/>
        <v>N</v>
      </c>
      <c r="BN22" s="53">
        <f t="shared" si="44"/>
        <v>16.5</v>
      </c>
      <c r="BO22" s="93">
        <f t="shared" si="45"/>
        <v>30</v>
      </c>
      <c r="BP22" s="93" t="str">
        <f t="shared" si="46"/>
        <v>N</v>
      </c>
      <c r="BQ22" s="53">
        <f t="shared" si="47"/>
        <v>16.5</v>
      </c>
      <c r="BR22" s="93">
        <f t="shared" si="48"/>
        <v>30</v>
      </c>
      <c r="BS22" s="93" t="str">
        <f t="shared" si="49"/>
        <v>N</v>
      </c>
      <c r="BT22" s="95" t="str">
        <f t="shared" si="50"/>
        <v>Semestre validé</v>
      </c>
      <c r="BY22" s="159">
        <v>10</v>
      </c>
      <c r="BZ22" s="160" t="s">
        <v>146</v>
      </c>
      <c r="CA22" s="160" t="s">
        <v>147</v>
      </c>
      <c r="CB22" s="160" t="s">
        <v>170</v>
      </c>
      <c r="CC22" s="53">
        <f t="shared" si="51"/>
        <v>7.9381818181818184</v>
      </c>
      <c r="CD22" s="92">
        <f t="shared" si="52"/>
        <v>7</v>
      </c>
      <c r="CE22" s="53">
        <f t="shared" si="53"/>
        <v>16.5</v>
      </c>
      <c r="CF22" s="93">
        <f t="shared" si="54"/>
        <v>30</v>
      </c>
      <c r="CG22" s="92">
        <f t="shared" si="55"/>
        <v>37</v>
      </c>
      <c r="CH22" s="107" t="str">
        <f t="shared" si="56"/>
        <v>Rattrapage</v>
      </c>
    </row>
    <row r="23" spans="1:86" s="38" customFormat="1" ht="35.1" customHeight="1">
      <c r="A23" s="61">
        <v>10</v>
      </c>
      <c r="B23" s="160" t="s">
        <v>148</v>
      </c>
      <c r="C23" s="160" t="s">
        <v>149</v>
      </c>
      <c r="D23" s="160" t="s">
        <v>171</v>
      </c>
      <c r="E23" s="163" t="s">
        <v>194</v>
      </c>
      <c r="F23" s="163" t="s">
        <v>195</v>
      </c>
      <c r="G23" s="160" t="s">
        <v>206</v>
      </c>
      <c r="H23" s="64">
        <v>15.5</v>
      </c>
      <c r="I23" s="64"/>
      <c r="J23" s="112">
        <f t="shared" si="1"/>
        <v>15.5</v>
      </c>
      <c r="K23" s="85">
        <f t="shared" si="2"/>
        <v>8</v>
      </c>
      <c r="L23" s="88">
        <f t="shared" si="3"/>
        <v>0</v>
      </c>
      <c r="M23" s="86" t="str">
        <f t="shared" si="4"/>
        <v>C</v>
      </c>
      <c r="N23" s="87" t="str">
        <f t="shared" si="5"/>
        <v>N</v>
      </c>
      <c r="O23" s="113">
        <v>15.83</v>
      </c>
      <c r="P23" s="87"/>
      <c r="Q23" s="84">
        <f t="shared" si="6"/>
        <v>15.83</v>
      </c>
      <c r="R23" s="85">
        <f t="shared" si="7"/>
        <v>8</v>
      </c>
      <c r="S23" s="91">
        <f t="shared" si="8"/>
        <v>0</v>
      </c>
      <c r="T23" s="86" t="str">
        <f t="shared" si="9"/>
        <v>C</v>
      </c>
      <c r="U23" s="87" t="str">
        <f t="shared" si="10"/>
        <v>N</v>
      </c>
      <c r="V23" s="84">
        <v>17</v>
      </c>
      <c r="W23" s="87"/>
      <c r="X23" s="84">
        <f t="shared" si="11"/>
        <v>17</v>
      </c>
      <c r="Y23" s="85">
        <f t="shared" si="12"/>
        <v>7</v>
      </c>
      <c r="Z23" s="88">
        <f t="shared" si="13"/>
        <v>0</v>
      </c>
      <c r="AA23" s="86" t="str">
        <f t="shared" si="14"/>
        <v>B</v>
      </c>
      <c r="AB23" s="87" t="str">
        <f t="shared" si="15"/>
        <v>N</v>
      </c>
      <c r="AC23" s="84">
        <v>16.940000000000001</v>
      </c>
      <c r="AD23" s="87"/>
      <c r="AE23" s="84">
        <f t="shared" si="16"/>
        <v>16.940000000000001</v>
      </c>
      <c r="AF23" s="85">
        <f t="shared" si="17"/>
        <v>7</v>
      </c>
      <c r="AG23" s="88">
        <f t="shared" si="18"/>
        <v>0</v>
      </c>
      <c r="AH23" s="86" t="str">
        <f t="shared" si="19"/>
        <v>B</v>
      </c>
      <c r="AI23" s="87" t="str">
        <f t="shared" si="20"/>
        <v>N</v>
      </c>
      <c r="AJ23" s="53">
        <f t="shared" si="21"/>
        <v>15.665000000000001</v>
      </c>
      <c r="AK23" s="85">
        <f t="shared" si="22"/>
        <v>16</v>
      </c>
      <c r="AL23" s="85">
        <f t="shared" si="23"/>
        <v>0</v>
      </c>
      <c r="AM23" s="53" t="str">
        <f t="shared" si="24"/>
        <v>N</v>
      </c>
      <c r="AN23" s="53">
        <f t="shared" si="25"/>
        <v>17</v>
      </c>
      <c r="AO23" s="85">
        <f t="shared" si="26"/>
        <v>7</v>
      </c>
      <c r="AP23" s="85">
        <f t="shared" si="27"/>
        <v>0</v>
      </c>
      <c r="AQ23" s="53" t="str">
        <f t="shared" si="28"/>
        <v>N</v>
      </c>
      <c r="AR23" s="53">
        <f t="shared" si="29"/>
        <v>16.940000000000001</v>
      </c>
      <c r="AS23" s="85">
        <f t="shared" si="30"/>
        <v>7</v>
      </c>
      <c r="AT23" s="85">
        <f t="shared" si="31"/>
        <v>0</v>
      </c>
      <c r="AU23" s="53" t="str">
        <f t="shared" si="32"/>
        <v>N</v>
      </c>
      <c r="AV23" s="84">
        <f t="shared" si="33"/>
        <v>16.255454545454544</v>
      </c>
      <c r="AW23" s="85">
        <f t="shared" si="34"/>
        <v>0</v>
      </c>
      <c r="AX23" s="83">
        <f t="shared" si="35"/>
        <v>30</v>
      </c>
      <c r="AY23" s="83">
        <f t="shared" si="36"/>
        <v>30</v>
      </c>
      <c r="AZ23" s="53" t="str">
        <f t="shared" si="37"/>
        <v>N</v>
      </c>
      <c r="BA23" s="62" t="str">
        <f t="shared" si="38"/>
        <v>semestre validé</v>
      </c>
      <c r="BC23" s="159">
        <v>10</v>
      </c>
      <c r="BD23" s="160" t="s">
        <v>148</v>
      </c>
      <c r="BE23" s="160" t="s">
        <v>149</v>
      </c>
      <c r="BF23" s="160" t="s">
        <v>171</v>
      </c>
      <c r="BG23" s="53">
        <v>16</v>
      </c>
      <c r="BH23" s="53"/>
      <c r="BI23" s="53">
        <f t="shared" si="39"/>
        <v>16</v>
      </c>
      <c r="BJ23" s="94" t="str">
        <f t="shared" si="40"/>
        <v>Bien</v>
      </c>
      <c r="BK23" s="93">
        <f t="shared" si="41"/>
        <v>30</v>
      </c>
      <c r="BL23" s="94" t="str">
        <f t="shared" si="42"/>
        <v>B</v>
      </c>
      <c r="BM23" s="93" t="str">
        <f t="shared" si="43"/>
        <v>N</v>
      </c>
      <c r="BN23" s="53">
        <f t="shared" si="44"/>
        <v>16</v>
      </c>
      <c r="BO23" s="93">
        <f t="shared" si="45"/>
        <v>30</v>
      </c>
      <c r="BP23" s="93" t="str">
        <f t="shared" si="46"/>
        <v>N</v>
      </c>
      <c r="BQ23" s="53">
        <f t="shared" si="47"/>
        <v>16</v>
      </c>
      <c r="BR23" s="93">
        <f t="shared" si="48"/>
        <v>30</v>
      </c>
      <c r="BS23" s="93" t="str">
        <f t="shared" si="49"/>
        <v>N</v>
      </c>
      <c r="BT23" s="95" t="str">
        <f t="shared" si="50"/>
        <v>Semestre validé</v>
      </c>
      <c r="BY23" s="159">
        <v>11</v>
      </c>
      <c r="BZ23" s="160" t="s">
        <v>148</v>
      </c>
      <c r="CA23" s="160" t="s">
        <v>149</v>
      </c>
      <c r="CB23" s="160" t="s">
        <v>171</v>
      </c>
      <c r="CC23" s="53">
        <f t="shared" si="51"/>
        <v>16.255454545454544</v>
      </c>
      <c r="CD23" s="92">
        <f t="shared" si="52"/>
        <v>30</v>
      </c>
      <c r="CE23" s="53">
        <f t="shared" si="53"/>
        <v>16</v>
      </c>
      <c r="CF23" s="93">
        <f t="shared" si="54"/>
        <v>30</v>
      </c>
      <c r="CG23" s="92">
        <f t="shared" si="55"/>
        <v>60</v>
      </c>
      <c r="CH23" s="107" t="str">
        <f t="shared" si="56"/>
        <v>Admis(e)</v>
      </c>
    </row>
    <row r="24" spans="1:86" s="38" customFormat="1" ht="35.1" customHeight="1">
      <c r="A24" s="61">
        <v>11</v>
      </c>
      <c r="B24" s="160" t="s">
        <v>150</v>
      </c>
      <c r="C24" s="160" t="s">
        <v>151</v>
      </c>
      <c r="D24" s="160" t="s">
        <v>172</v>
      </c>
      <c r="E24" s="163" t="s">
        <v>196</v>
      </c>
      <c r="F24" s="163" t="s">
        <v>197</v>
      </c>
      <c r="G24" s="160" t="s">
        <v>209</v>
      </c>
      <c r="H24" s="64">
        <v>12.5</v>
      </c>
      <c r="I24" s="64"/>
      <c r="J24" s="112">
        <f t="shared" si="1"/>
        <v>12.5</v>
      </c>
      <c r="K24" s="85">
        <f t="shared" si="2"/>
        <v>8</v>
      </c>
      <c r="L24" s="88">
        <f t="shared" si="3"/>
        <v>0</v>
      </c>
      <c r="M24" s="86" t="str">
        <f t="shared" si="4"/>
        <v>D</v>
      </c>
      <c r="N24" s="87" t="str">
        <f t="shared" si="5"/>
        <v>N</v>
      </c>
      <c r="O24" s="113">
        <v>12.66</v>
      </c>
      <c r="P24" s="87"/>
      <c r="Q24" s="84">
        <f t="shared" si="6"/>
        <v>12.66</v>
      </c>
      <c r="R24" s="85">
        <f t="shared" si="7"/>
        <v>8</v>
      </c>
      <c r="S24" s="91">
        <f t="shared" si="8"/>
        <v>0</v>
      </c>
      <c r="T24" s="86" t="str">
        <f t="shared" si="9"/>
        <v>D</v>
      </c>
      <c r="U24" s="87" t="str">
        <f t="shared" si="10"/>
        <v>N</v>
      </c>
      <c r="V24" s="84">
        <v>12</v>
      </c>
      <c r="W24" s="87"/>
      <c r="X24" s="84">
        <f t="shared" si="11"/>
        <v>12</v>
      </c>
      <c r="Y24" s="85">
        <f t="shared" si="12"/>
        <v>7</v>
      </c>
      <c r="Z24" s="88">
        <f t="shared" si="13"/>
        <v>0</v>
      </c>
      <c r="AA24" s="86" t="str">
        <f t="shared" si="14"/>
        <v>D</v>
      </c>
      <c r="AB24" s="87" t="str">
        <f t="shared" si="15"/>
        <v>N</v>
      </c>
      <c r="AC24" s="84">
        <v>7.75</v>
      </c>
      <c r="AD24" s="87"/>
      <c r="AE24" s="84">
        <f t="shared" si="16"/>
        <v>7.75</v>
      </c>
      <c r="AF24" s="85">
        <f t="shared" si="17"/>
        <v>0</v>
      </c>
      <c r="AG24" s="88">
        <f t="shared" si="18"/>
        <v>0</v>
      </c>
      <c r="AH24" s="86" t="str">
        <f t="shared" si="19"/>
        <v>F</v>
      </c>
      <c r="AI24" s="87" t="str">
        <f t="shared" si="20"/>
        <v>N</v>
      </c>
      <c r="AJ24" s="53">
        <f t="shared" si="21"/>
        <v>12.58</v>
      </c>
      <c r="AK24" s="85">
        <f t="shared" si="22"/>
        <v>16</v>
      </c>
      <c r="AL24" s="85">
        <f t="shared" si="23"/>
        <v>0</v>
      </c>
      <c r="AM24" s="53" t="str">
        <f t="shared" si="24"/>
        <v>N</v>
      </c>
      <c r="AN24" s="53">
        <f t="shared" si="25"/>
        <v>12</v>
      </c>
      <c r="AO24" s="85">
        <f t="shared" si="26"/>
        <v>7</v>
      </c>
      <c r="AP24" s="85">
        <f t="shared" si="27"/>
        <v>0</v>
      </c>
      <c r="AQ24" s="53" t="str">
        <f t="shared" si="28"/>
        <v>N</v>
      </c>
      <c r="AR24" s="53">
        <f t="shared" si="29"/>
        <v>7.75</v>
      </c>
      <c r="AS24" s="85">
        <f t="shared" si="30"/>
        <v>0</v>
      </c>
      <c r="AT24" s="85">
        <f t="shared" si="31"/>
        <v>0</v>
      </c>
      <c r="AU24" s="53" t="str">
        <f t="shared" si="32"/>
        <v>N</v>
      </c>
      <c r="AV24" s="84">
        <f t="shared" si="33"/>
        <v>11.157272727272728</v>
      </c>
      <c r="AW24" s="85">
        <f t="shared" si="34"/>
        <v>0</v>
      </c>
      <c r="AX24" s="83">
        <f t="shared" si="35"/>
        <v>23</v>
      </c>
      <c r="AY24" s="83">
        <f t="shared" si="36"/>
        <v>30</v>
      </c>
      <c r="AZ24" s="53" t="str">
        <f t="shared" si="37"/>
        <v>N</v>
      </c>
      <c r="BA24" s="62" t="str">
        <f t="shared" si="38"/>
        <v>semestre validé</v>
      </c>
      <c r="BC24" s="159">
        <v>11</v>
      </c>
      <c r="BD24" s="160" t="s">
        <v>150</v>
      </c>
      <c r="BE24" s="160" t="s">
        <v>151</v>
      </c>
      <c r="BF24" s="160" t="s">
        <v>172</v>
      </c>
      <c r="BG24" s="53">
        <v>15.5</v>
      </c>
      <c r="BH24" s="53"/>
      <c r="BI24" s="53">
        <f t="shared" si="39"/>
        <v>15.5</v>
      </c>
      <c r="BJ24" s="94" t="str">
        <f t="shared" si="40"/>
        <v>Bien</v>
      </c>
      <c r="BK24" s="93">
        <f t="shared" si="41"/>
        <v>30</v>
      </c>
      <c r="BL24" s="94" t="str">
        <f t="shared" si="42"/>
        <v>C</v>
      </c>
      <c r="BM24" s="93" t="str">
        <f t="shared" si="43"/>
        <v>N</v>
      </c>
      <c r="BN24" s="53">
        <f t="shared" si="44"/>
        <v>15.5</v>
      </c>
      <c r="BO24" s="93">
        <f t="shared" si="45"/>
        <v>30</v>
      </c>
      <c r="BP24" s="93" t="str">
        <f t="shared" si="46"/>
        <v>N</v>
      </c>
      <c r="BQ24" s="53">
        <f t="shared" si="47"/>
        <v>15.5</v>
      </c>
      <c r="BR24" s="93">
        <f t="shared" si="48"/>
        <v>30</v>
      </c>
      <c r="BS24" s="93" t="str">
        <f t="shared" si="49"/>
        <v>N</v>
      </c>
      <c r="BT24" s="95" t="str">
        <f t="shared" si="50"/>
        <v>Semestre validé</v>
      </c>
      <c r="BY24" s="159">
        <v>12</v>
      </c>
      <c r="BZ24" s="160" t="s">
        <v>150</v>
      </c>
      <c r="CA24" s="160" t="s">
        <v>151</v>
      </c>
      <c r="CB24" s="160" t="s">
        <v>172</v>
      </c>
      <c r="CC24" s="53">
        <f t="shared" si="51"/>
        <v>11.157272727272728</v>
      </c>
      <c r="CD24" s="92">
        <f t="shared" si="52"/>
        <v>30</v>
      </c>
      <c r="CE24" s="53">
        <f t="shared" si="53"/>
        <v>15.5</v>
      </c>
      <c r="CF24" s="93">
        <f t="shared" si="54"/>
        <v>30</v>
      </c>
      <c r="CG24" s="92">
        <f t="shared" si="55"/>
        <v>60</v>
      </c>
      <c r="CH24" s="107" t="str">
        <f t="shared" si="56"/>
        <v>Admis(e)</v>
      </c>
    </row>
    <row r="25" spans="1:86" s="38" customFormat="1" ht="35.1" customHeight="1">
      <c r="A25" s="61">
        <v>12</v>
      </c>
      <c r="B25" s="160" t="s">
        <v>152</v>
      </c>
      <c r="C25" s="160" t="s">
        <v>153</v>
      </c>
      <c r="D25" s="160" t="s">
        <v>173</v>
      </c>
      <c r="E25" s="163" t="s">
        <v>198</v>
      </c>
      <c r="F25" s="163" t="s">
        <v>199</v>
      </c>
      <c r="G25" s="160" t="s">
        <v>206</v>
      </c>
      <c r="H25" s="64">
        <v>8.25</v>
      </c>
      <c r="I25" s="64"/>
      <c r="J25" s="112">
        <f t="shared" si="1"/>
        <v>8.25</v>
      </c>
      <c r="K25" s="85">
        <f t="shared" si="2"/>
        <v>0</v>
      </c>
      <c r="L25" s="88">
        <f t="shared" si="3"/>
        <v>0</v>
      </c>
      <c r="M25" s="86" t="str">
        <f t="shared" si="4"/>
        <v>F</v>
      </c>
      <c r="N25" s="87" t="str">
        <f t="shared" si="5"/>
        <v>N</v>
      </c>
      <c r="O25" s="113">
        <v>11.66</v>
      </c>
      <c r="P25" s="87"/>
      <c r="Q25" s="84">
        <f t="shared" si="6"/>
        <v>11.66</v>
      </c>
      <c r="R25" s="85">
        <f t="shared" si="7"/>
        <v>8</v>
      </c>
      <c r="S25" s="91">
        <f t="shared" si="8"/>
        <v>0</v>
      </c>
      <c r="T25" s="86" t="str">
        <f t="shared" si="9"/>
        <v>E</v>
      </c>
      <c r="U25" s="87" t="str">
        <f t="shared" si="10"/>
        <v>N</v>
      </c>
      <c r="V25" s="84">
        <v>11</v>
      </c>
      <c r="W25" s="87"/>
      <c r="X25" s="84">
        <f t="shared" si="11"/>
        <v>11</v>
      </c>
      <c r="Y25" s="85">
        <f t="shared" si="12"/>
        <v>7</v>
      </c>
      <c r="Z25" s="88">
        <f t="shared" si="13"/>
        <v>0</v>
      </c>
      <c r="AA25" s="86" t="str">
        <f t="shared" si="14"/>
        <v>E</v>
      </c>
      <c r="AB25" s="87" t="str">
        <f t="shared" si="15"/>
        <v>N</v>
      </c>
      <c r="AC25" s="84">
        <v>5.92</v>
      </c>
      <c r="AD25" s="87"/>
      <c r="AE25" s="84">
        <f t="shared" si="16"/>
        <v>5.92</v>
      </c>
      <c r="AF25" s="85">
        <f t="shared" si="17"/>
        <v>0</v>
      </c>
      <c r="AG25" s="88">
        <f t="shared" si="18"/>
        <v>0</v>
      </c>
      <c r="AH25" s="86" t="str">
        <f t="shared" si="19"/>
        <v>F</v>
      </c>
      <c r="AI25" s="87" t="str">
        <f t="shared" si="20"/>
        <v>N</v>
      </c>
      <c r="AJ25" s="53">
        <f t="shared" si="21"/>
        <v>9.9550000000000001</v>
      </c>
      <c r="AK25" s="85">
        <f t="shared" si="22"/>
        <v>8</v>
      </c>
      <c r="AL25" s="85">
        <f t="shared" si="23"/>
        <v>0</v>
      </c>
      <c r="AM25" s="53" t="str">
        <f t="shared" si="24"/>
        <v>N</v>
      </c>
      <c r="AN25" s="53">
        <f t="shared" si="25"/>
        <v>11</v>
      </c>
      <c r="AO25" s="85">
        <f t="shared" si="26"/>
        <v>7</v>
      </c>
      <c r="AP25" s="85">
        <f t="shared" si="27"/>
        <v>0</v>
      </c>
      <c r="AQ25" s="53" t="str">
        <f t="shared" si="28"/>
        <v>N</v>
      </c>
      <c r="AR25" s="53">
        <f t="shared" si="29"/>
        <v>5.919999999999999</v>
      </c>
      <c r="AS25" s="85">
        <f t="shared" si="30"/>
        <v>0</v>
      </c>
      <c r="AT25" s="85">
        <f t="shared" si="31"/>
        <v>0</v>
      </c>
      <c r="AU25" s="53" t="str">
        <f t="shared" si="32"/>
        <v>N</v>
      </c>
      <c r="AV25" s="84">
        <f t="shared" si="33"/>
        <v>9.0445454545454549</v>
      </c>
      <c r="AW25" s="85">
        <f t="shared" si="34"/>
        <v>0</v>
      </c>
      <c r="AX25" s="83">
        <f t="shared" si="35"/>
        <v>15</v>
      </c>
      <c r="AY25" s="83">
        <f t="shared" si="36"/>
        <v>15</v>
      </c>
      <c r="AZ25" s="53" t="str">
        <f t="shared" si="37"/>
        <v>N</v>
      </c>
      <c r="BA25" s="62" t="str">
        <f t="shared" si="38"/>
        <v>semestre non validé</v>
      </c>
      <c r="BC25" s="159">
        <v>12</v>
      </c>
      <c r="BD25" s="160" t="s">
        <v>152</v>
      </c>
      <c r="BE25" s="160" t="s">
        <v>153</v>
      </c>
      <c r="BF25" s="160" t="s">
        <v>173</v>
      </c>
      <c r="BG25" s="53">
        <v>16</v>
      </c>
      <c r="BH25" s="53"/>
      <c r="BI25" s="53">
        <f t="shared" si="39"/>
        <v>16</v>
      </c>
      <c r="BJ25" s="94" t="str">
        <f t="shared" si="40"/>
        <v>Bien</v>
      </c>
      <c r="BK25" s="93">
        <f t="shared" si="41"/>
        <v>30</v>
      </c>
      <c r="BL25" s="94" t="str">
        <f t="shared" si="42"/>
        <v>B</v>
      </c>
      <c r="BM25" s="93" t="str">
        <f t="shared" si="43"/>
        <v>N</v>
      </c>
      <c r="BN25" s="53">
        <f t="shared" si="44"/>
        <v>16</v>
      </c>
      <c r="BO25" s="93">
        <f t="shared" si="45"/>
        <v>30</v>
      </c>
      <c r="BP25" s="93" t="str">
        <f t="shared" si="46"/>
        <v>N</v>
      </c>
      <c r="BQ25" s="53">
        <f t="shared" si="47"/>
        <v>16</v>
      </c>
      <c r="BR25" s="93">
        <f t="shared" si="48"/>
        <v>30</v>
      </c>
      <c r="BS25" s="93" t="str">
        <f t="shared" si="49"/>
        <v>N</v>
      </c>
      <c r="BT25" s="95" t="str">
        <f t="shared" si="50"/>
        <v>Semestre validé</v>
      </c>
      <c r="BY25" s="159">
        <v>13</v>
      </c>
      <c r="BZ25" s="160" t="s">
        <v>152</v>
      </c>
      <c r="CA25" s="160" t="s">
        <v>153</v>
      </c>
      <c r="CB25" s="160" t="s">
        <v>173</v>
      </c>
      <c r="CC25" s="53">
        <f t="shared" si="51"/>
        <v>9.0445454545454549</v>
      </c>
      <c r="CD25" s="92">
        <f t="shared" si="52"/>
        <v>15</v>
      </c>
      <c r="CE25" s="53">
        <f t="shared" si="53"/>
        <v>16</v>
      </c>
      <c r="CF25" s="93">
        <f t="shared" si="54"/>
        <v>30</v>
      </c>
      <c r="CG25" s="92">
        <f t="shared" si="55"/>
        <v>45</v>
      </c>
      <c r="CH25" s="107" t="str">
        <f t="shared" si="56"/>
        <v>Rattrapage</v>
      </c>
    </row>
    <row r="26" spans="1:86" s="38" customFormat="1" ht="35.1" customHeight="1">
      <c r="A26" s="61">
        <v>13</v>
      </c>
      <c r="B26" s="161" t="s">
        <v>154</v>
      </c>
      <c r="C26" s="161" t="s">
        <v>155</v>
      </c>
      <c r="D26" s="161" t="s">
        <v>174</v>
      </c>
      <c r="E26" s="163" t="s">
        <v>200</v>
      </c>
      <c r="F26" s="163" t="s">
        <v>185</v>
      </c>
      <c r="G26" s="160" t="s">
        <v>206</v>
      </c>
      <c r="H26" s="64">
        <v>14.5</v>
      </c>
      <c r="I26" s="64"/>
      <c r="J26" s="112">
        <f t="shared" si="1"/>
        <v>14.5</v>
      </c>
      <c r="K26" s="85">
        <f t="shared" si="2"/>
        <v>8</v>
      </c>
      <c r="L26" s="88">
        <f t="shared" si="3"/>
        <v>0</v>
      </c>
      <c r="M26" s="86" t="str">
        <f t="shared" si="4"/>
        <v>C</v>
      </c>
      <c r="N26" s="87" t="str">
        <f t="shared" si="5"/>
        <v>N</v>
      </c>
      <c r="O26" s="113">
        <v>10.33</v>
      </c>
      <c r="P26" s="87"/>
      <c r="Q26" s="84">
        <f t="shared" si="6"/>
        <v>10.33</v>
      </c>
      <c r="R26" s="85">
        <f t="shared" si="7"/>
        <v>8</v>
      </c>
      <c r="S26" s="91">
        <f t="shared" si="8"/>
        <v>0</v>
      </c>
      <c r="T26" s="86" t="str">
        <f t="shared" si="9"/>
        <v>E</v>
      </c>
      <c r="U26" s="87" t="str">
        <f t="shared" si="10"/>
        <v>N</v>
      </c>
      <c r="V26" s="84">
        <v>18</v>
      </c>
      <c r="W26" s="87"/>
      <c r="X26" s="84">
        <f t="shared" si="11"/>
        <v>18</v>
      </c>
      <c r="Y26" s="85">
        <f t="shared" si="12"/>
        <v>7</v>
      </c>
      <c r="Z26" s="88">
        <f t="shared" si="13"/>
        <v>0</v>
      </c>
      <c r="AA26" s="86" t="str">
        <f t="shared" si="14"/>
        <v>A</v>
      </c>
      <c r="AB26" s="87" t="str">
        <f t="shared" si="15"/>
        <v>N</v>
      </c>
      <c r="AC26" s="84">
        <v>10.58</v>
      </c>
      <c r="AD26" s="87"/>
      <c r="AE26" s="84">
        <f t="shared" si="16"/>
        <v>10.58</v>
      </c>
      <c r="AF26" s="85">
        <f t="shared" si="17"/>
        <v>7</v>
      </c>
      <c r="AG26" s="88">
        <f t="shared" si="18"/>
        <v>0</v>
      </c>
      <c r="AH26" s="86" t="str">
        <f t="shared" si="19"/>
        <v>E</v>
      </c>
      <c r="AI26" s="87" t="str">
        <f t="shared" si="20"/>
        <v>N</v>
      </c>
      <c r="AJ26" s="53">
        <f t="shared" si="21"/>
        <v>12.415000000000001</v>
      </c>
      <c r="AK26" s="85">
        <f t="shared" si="22"/>
        <v>16</v>
      </c>
      <c r="AL26" s="85">
        <f t="shared" si="23"/>
        <v>0</v>
      </c>
      <c r="AM26" s="53" t="str">
        <f t="shared" si="24"/>
        <v>N</v>
      </c>
      <c r="AN26" s="53">
        <f t="shared" si="25"/>
        <v>18</v>
      </c>
      <c r="AO26" s="85">
        <f t="shared" si="26"/>
        <v>7</v>
      </c>
      <c r="AP26" s="85">
        <f t="shared" si="27"/>
        <v>0</v>
      </c>
      <c r="AQ26" s="53" t="str">
        <f t="shared" si="28"/>
        <v>N</v>
      </c>
      <c r="AR26" s="53">
        <f t="shared" si="29"/>
        <v>10.58</v>
      </c>
      <c r="AS26" s="85">
        <f t="shared" si="30"/>
        <v>7</v>
      </c>
      <c r="AT26" s="85">
        <f t="shared" si="31"/>
        <v>0</v>
      </c>
      <c r="AU26" s="53" t="str">
        <f t="shared" si="32"/>
        <v>N</v>
      </c>
      <c r="AV26" s="84">
        <f t="shared" si="33"/>
        <v>12.930000000000001</v>
      </c>
      <c r="AW26" s="85">
        <f t="shared" si="34"/>
        <v>0</v>
      </c>
      <c r="AX26" s="83">
        <f t="shared" si="35"/>
        <v>30</v>
      </c>
      <c r="AY26" s="83">
        <f t="shared" si="36"/>
        <v>30</v>
      </c>
      <c r="AZ26" s="53" t="str">
        <f t="shared" si="37"/>
        <v>N</v>
      </c>
      <c r="BA26" s="62" t="str">
        <f t="shared" si="38"/>
        <v>semestre validé</v>
      </c>
      <c r="BC26" s="159">
        <v>13</v>
      </c>
      <c r="BD26" s="161" t="s">
        <v>154</v>
      </c>
      <c r="BE26" s="161" t="s">
        <v>155</v>
      </c>
      <c r="BF26" s="161" t="s">
        <v>174</v>
      </c>
      <c r="BG26" s="53">
        <v>15.5</v>
      </c>
      <c r="BH26" s="53"/>
      <c r="BI26" s="53">
        <f t="shared" si="39"/>
        <v>15.5</v>
      </c>
      <c r="BJ26" s="94" t="str">
        <f t="shared" si="40"/>
        <v>Bien</v>
      </c>
      <c r="BK26" s="93">
        <f t="shared" si="41"/>
        <v>30</v>
      </c>
      <c r="BL26" s="94" t="str">
        <f t="shared" si="42"/>
        <v>C</v>
      </c>
      <c r="BM26" s="93" t="str">
        <f t="shared" si="43"/>
        <v>N</v>
      </c>
      <c r="BN26" s="53">
        <f t="shared" si="44"/>
        <v>15.5</v>
      </c>
      <c r="BO26" s="93">
        <f t="shared" si="45"/>
        <v>30</v>
      </c>
      <c r="BP26" s="93" t="str">
        <f t="shared" si="46"/>
        <v>N</v>
      </c>
      <c r="BQ26" s="53">
        <f t="shared" si="47"/>
        <v>15.5</v>
      </c>
      <c r="BR26" s="93">
        <f t="shared" si="48"/>
        <v>30</v>
      </c>
      <c r="BS26" s="93" t="str">
        <f t="shared" si="49"/>
        <v>N</v>
      </c>
      <c r="BT26" s="95" t="str">
        <f t="shared" si="50"/>
        <v>Semestre validé</v>
      </c>
      <c r="BY26" s="159">
        <v>14</v>
      </c>
      <c r="BZ26" s="161" t="s">
        <v>154</v>
      </c>
      <c r="CA26" s="161" t="s">
        <v>155</v>
      </c>
      <c r="CB26" s="161" t="s">
        <v>174</v>
      </c>
      <c r="CC26" s="53">
        <f t="shared" si="51"/>
        <v>12.930000000000001</v>
      </c>
      <c r="CD26" s="92">
        <f t="shared" si="52"/>
        <v>30</v>
      </c>
      <c r="CE26" s="53">
        <f t="shared" si="53"/>
        <v>15.5</v>
      </c>
      <c r="CF26" s="93">
        <f t="shared" si="54"/>
        <v>30</v>
      </c>
      <c r="CG26" s="92">
        <f t="shared" si="55"/>
        <v>60</v>
      </c>
      <c r="CH26" s="107" t="str">
        <f t="shared" si="56"/>
        <v>Admis(e)</v>
      </c>
    </row>
    <row r="27" spans="1:86" s="38" customFormat="1" ht="35.1" customHeight="1">
      <c r="A27" s="61">
        <v>14</v>
      </c>
      <c r="B27" s="160" t="s">
        <v>156</v>
      </c>
      <c r="C27" s="160" t="s">
        <v>157</v>
      </c>
      <c r="D27" s="160" t="s">
        <v>175</v>
      </c>
      <c r="E27" s="163" t="s">
        <v>201</v>
      </c>
      <c r="F27" s="163" t="s">
        <v>202</v>
      </c>
      <c r="G27" s="160" t="s">
        <v>206</v>
      </c>
      <c r="H27" s="64">
        <v>13</v>
      </c>
      <c r="I27" s="64"/>
      <c r="J27" s="112">
        <f t="shared" si="1"/>
        <v>13</v>
      </c>
      <c r="K27" s="85">
        <f t="shared" si="2"/>
        <v>8</v>
      </c>
      <c r="L27" s="88">
        <f t="shared" si="3"/>
        <v>0</v>
      </c>
      <c r="M27" s="86" t="str">
        <f t="shared" si="4"/>
        <v>D</v>
      </c>
      <c r="N27" s="87" t="str">
        <f t="shared" si="5"/>
        <v>N</v>
      </c>
      <c r="O27" s="113">
        <v>10.83</v>
      </c>
      <c r="P27" s="87"/>
      <c r="Q27" s="84">
        <f t="shared" si="6"/>
        <v>10.83</v>
      </c>
      <c r="R27" s="85">
        <f t="shared" si="7"/>
        <v>8</v>
      </c>
      <c r="S27" s="91">
        <f t="shared" si="8"/>
        <v>0</v>
      </c>
      <c r="T27" s="86" t="str">
        <f t="shared" si="9"/>
        <v>E</v>
      </c>
      <c r="U27" s="87" t="str">
        <f t="shared" si="10"/>
        <v>N</v>
      </c>
      <c r="V27" s="84">
        <v>16</v>
      </c>
      <c r="W27" s="87"/>
      <c r="X27" s="84">
        <f t="shared" si="11"/>
        <v>16</v>
      </c>
      <c r="Y27" s="85">
        <f t="shared" si="12"/>
        <v>7</v>
      </c>
      <c r="Z27" s="88">
        <f t="shared" si="13"/>
        <v>0</v>
      </c>
      <c r="AA27" s="86" t="str">
        <f t="shared" si="14"/>
        <v>B</v>
      </c>
      <c r="AB27" s="87" t="str">
        <f t="shared" si="15"/>
        <v>N</v>
      </c>
      <c r="AC27" s="84">
        <v>13.14</v>
      </c>
      <c r="AD27" s="87"/>
      <c r="AE27" s="84">
        <f t="shared" si="16"/>
        <v>13.14</v>
      </c>
      <c r="AF27" s="85">
        <f t="shared" si="17"/>
        <v>7</v>
      </c>
      <c r="AG27" s="88">
        <f t="shared" si="18"/>
        <v>0</v>
      </c>
      <c r="AH27" s="86" t="str">
        <f t="shared" si="19"/>
        <v>D</v>
      </c>
      <c r="AI27" s="87" t="str">
        <f t="shared" si="20"/>
        <v>N</v>
      </c>
      <c r="AJ27" s="53">
        <f t="shared" si="21"/>
        <v>11.915000000000001</v>
      </c>
      <c r="AK27" s="85">
        <f t="shared" si="22"/>
        <v>16</v>
      </c>
      <c r="AL27" s="85">
        <f t="shared" si="23"/>
        <v>0</v>
      </c>
      <c r="AM27" s="53" t="str">
        <f t="shared" si="24"/>
        <v>N</v>
      </c>
      <c r="AN27" s="53">
        <f t="shared" si="25"/>
        <v>16</v>
      </c>
      <c r="AO27" s="85">
        <f t="shared" si="26"/>
        <v>7</v>
      </c>
      <c r="AP27" s="85">
        <f t="shared" si="27"/>
        <v>0</v>
      </c>
      <c r="AQ27" s="53" t="str">
        <f t="shared" si="28"/>
        <v>N</v>
      </c>
      <c r="AR27" s="53">
        <f t="shared" si="29"/>
        <v>13.14</v>
      </c>
      <c r="AS27" s="85">
        <f t="shared" si="30"/>
        <v>7</v>
      </c>
      <c r="AT27" s="85">
        <f t="shared" si="31"/>
        <v>0</v>
      </c>
      <c r="AU27" s="53" t="str">
        <f t="shared" si="32"/>
        <v>N</v>
      </c>
      <c r="AV27" s="84">
        <f t="shared" si="33"/>
        <v>12.991818181818184</v>
      </c>
      <c r="AW27" s="85">
        <f t="shared" si="34"/>
        <v>0</v>
      </c>
      <c r="AX27" s="83">
        <f t="shared" si="35"/>
        <v>30</v>
      </c>
      <c r="AY27" s="83">
        <f t="shared" si="36"/>
        <v>30</v>
      </c>
      <c r="AZ27" s="53" t="str">
        <f t="shared" si="37"/>
        <v>N</v>
      </c>
      <c r="BA27" s="62" t="str">
        <f t="shared" si="38"/>
        <v>semestre validé</v>
      </c>
      <c r="BC27" s="159">
        <v>14</v>
      </c>
      <c r="BD27" s="160" t="s">
        <v>156</v>
      </c>
      <c r="BE27" s="160" t="s">
        <v>157</v>
      </c>
      <c r="BF27" s="160" t="s">
        <v>175</v>
      </c>
      <c r="BG27" s="53">
        <v>16</v>
      </c>
      <c r="BH27" s="53"/>
      <c r="BI27" s="53">
        <f t="shared" si="39"/>
        <v>16</v>
      </c>
      <c r="BJ27" s="94" t="str">
        <f t="shared" si="40"/>
        <v>Bien</v>
      </c>
      <c r="BK27" s="93">
        <f t="shared" si="41"/>
        <v>30</v>
      </c>
      <c r="BL27" s="94" t="str">
        <f t="shared" si="42"/>
        <v>B</v>
      </c>
      <c r="BM27" s="93" t="str">
        <f t="shared" si="43"/>
        <v>N</v>
      </c>
      <c r="BN27" s="53">
        <f t="shared" si="44"/>
        <v>16</v>
      </c>
      <c r="BO27" s="93">
        <f t="shared" si="45"/>
        <v>30</v>
      </c>
      <c r="BP27" s="93" t="str">
        <f t="shared" si="46"/>
        <v>N</v>
      </c>
      <c r="BQ27" s="53">
        <f t="shared" si="47"/>
        <v>16</v>
      </c>
      <c r="BR27" s="93">
        <f t="shared" si="48"/>
        <v>30</v>
      </c>
      <c r="BS27" s="93" t="str">
        <f t="shared" si="49"/>
        <v>N</v>
      </c>
      <c r="BT27" s="95" t="str">
        <f t="shared" si="50"/>
        <v>Semestre validé</v>
      </c>
      <c r="BY27" s="159">
        <v>15</v>
      </c>
      <c r="BZ27" s="160" t="s">
        <v>156</v>
      </c>
      <c r="CA27" s="160" t="s">
        <v>157</v>
      </c>
      <c r="CB27" s="160" t="s">
        <v>175</v>
      </c>
      <c r="CC27" s="53">
        <f t="shared" si="51"/>
        <v>12.991818181818184</v>
      </c>
      <c r="CD27" s="92">
        <f t="shared" si="52"/>
        <v>30</v>
      </c>
      <c r="CE27" s="53">
        <f t="shared" si="53"/>
        <v>16</v>
      </c>
      <c r="CF27" s="93">
        <f t="shared" si="54"/>
        <v>30</v>
      </c>
      <c r="CG27" s="92">
        <f t="shared" si="55"/>
        <v>60</v>
      </c>
      <c r="CH27" s="107" t="str">
        <f t="shared" si="56"/>
        <v>Admis(e)</v>
      </c>
    </row>
    <row r="28" spans="1:86" s="38" customFormat="1" ht="35.1" customHeight="1">
      <c r="A28" s="61">
        <v>15</v>
      </c>
      <c r="B28" s="161" t="s">
        <v>158</v>
      </c>
      <c r="C28" s="161" t="s">
        <v>159</v>
      </c>
      <c r="D28" s="161" t="s">
        <v>176</v>
      </c>
      <c r="E28" s="163" t="s">
        <v>203</v>
      </c>
      <c r="F28" s="163" t="s">
        <v>185</v>
      </c>
      <c r="G28" s="160" t="s">
        <v>206</v>
      </c>
      <c r="H28" s="64">
        <v>12</v>
      </c>
      <c r="I28" s="64"/>
      <c r="J28" s="112">
        <f t="shared" si="1"/>
        <v>12</v>
      </c>
      <c r="K28" s="85">
        <f t="shared" si="2"/>
        <v>8</v>
      </c>
      <c r="L28" s="88">
        <f t="shared" si="3"/>
        <v>0</v>
      </c>
      <c r="M28" s="86" t="str">
        <f t="shared" si="4"/>
        <v>D</v>
      </c>
      <c r="N28" s="87" t="str">
        <f t="shared" si="5"/>
        <v>N</v>
      </c>
      <c r="O28" s="113">
        <v>11.83</v>
      </c>
      <c r="P28" s="87"/>
      <c r="Q28" s="84">
        <f t="shared" si="6"/>
        <v>11.83</v>
      </c>
      <c r="R28" s="85">
        <f t="shared" si="7"/>
        <v>8</v>
      </c>
      <c r="S28" s="91">
        <f t="shared" si="8"/>
        <v>0</v>
      </c>
      <c r="T28" s="86" t="str">
        <f t="shared" si="9"/>
        <v>E</v>
      </c>
      <c r="U28" s="87" t="str">
        <f t="shared" si="10"/>
        <v>N</v>
      </c>
      <c r="V28" s="84">
        <v>10</v>
      </c>
      <c r="W28" s="87"/>
      <c r="X28" s="84">
        <f t="shared" si="11"/>
        <v>10</v>
      </c>
      <c r="Y28" s="85">
        <f t="shared" si="12"/>
        <v>7</v>
      </c>
      <c r="Z28" s="88">
        <f t="shared" si="13"/>
        <v>0</v>
      </c>
      <c r="AA28" s="86" t="str">
        <f t="shared" si="14"/>
        <v>E</v>
      </c>
      <c r="AB28" s="87" t="str">
        <f t="shared" si="15"/>
        <v>N</v>
      </c>
      <c r="AC28" s="84">
        <v>14.03</v>
      </c>
      <c r="AD28" s="87"/>
      <c r="AE28" s="84">
        <f t="shared" si="16"/>
        <v>14.03</v>
      </c>
      <c r="AF28" s="85">
        <f t="shared" si="17"/>
        <v>7</v>
      </c>
      <c r="AG28" s="88">
        <f t="shared" si="18"/>
        <v>0</v>
      </c>
      <c r="AH28" s="86" t="str">
        <f t="shared" si="19"/>
        <v>C</v>
      </c>
      <c r="AI28" s="87" t="str">
        <f t="shared" si="20"/>
        <v>N</v>
      </c>
      <c r="AJ28" s="53">
        <f t="shared" si="21"/>
        <v>11.915000000000001</v>
      </c>
      <c r="AK28" s="85">
        <f t="shared" si="22"/>
        <v>16</v>
      </c>
      <c r="AL28" s="85">
        <f t="shared" si="23"/>
        <v>0</v>
      </c>
      <c r="AM28" s="53" t="str">
        <f t="shared" si="24"/>
        <v>N</v>
      </c>
      <c r="AN28" s="53">
        <f t="shared" si="25"/>
        <v>10</v>
      </c>
      <c r="AO28" s="85">
        <f t="shared" si="26"/>
        <v>7</v>
      </c>
      <c r="AP28" s="85">
        <f t="shared" si="27"/>
        <v>0</v>
      </c>
      <c r="AQ28" s="53" t="str">
        <f t="shared" si="28"/>
        <v>N</v>
      </c>
      <c r="AR28" s="53">
        <f t="shared" si="29"/>
        <v>14.03</v>
      </c>
      <c r="AS28" s="85">
        <f t="shared" si="30"/>
        <v>7</v>
      </c>
      <c r="AT28" s="85">
        <f t="shared" si="31"/>
        <v>0</v>
      </c>
      <c r="AU28" s="53" t="str">
        <f t="shared" si="32"/>
        <v>N</v>
      </c>
      <c r="AV28" s="84">
        <f t="shared" si="33"/>
        <v>12.143636363636364</v>
      </c>
      <c r="AW28" s="85">
        <f t="shared" si="34"/>
        <v>0</v>
      </c>
      <c r="AX28" s="83">
        <f t="shared" si="35"/>
        <v>30</v>
      </c>
      <c r="AY28" s="83">
        <f t="shared" si="36"/>
        <v>30</v>
      </c>
      <c r="AZ28" s="53" t="str">
        <f t="shared" si="37"/>
        <v>N</v>
      </c>
      <c r="BA28" s="62" t="str">
        <f t="shared" si="38"/>
        <v>semestre validé</v>
      </c>
      <c r="BC28" s="159">
        <v>15</v>
      </c>
      <c r="BD28" s="161" t="s">
        <v>158</v>
      </c>
      <c r="BE28" s="161" t="s">
        <v>159</v>
      </c>
      <c r="BF28" s="161" t="s">
        <v>176</v>
      </c>
      <c r="BG28" s="53">
        <v>16.5</v>
      </c>
      <c r="BH28" s="53"/>
      <c r="BI28" s="53">
        <f t="shared" si="39"/>
        <v>16.5</v>
      </c>
      <c r="BJ28" s="94" t="str">
        <f t="shared" si="40"/>
        <v>Très Bien</v>
      </c>
      <c r="BK28" s="93">
        <f t="shared" si="41"/>
        <v>30</v>
      </c>
      <c r="BL28" s="94" t="str">
        <f t="shared" si="42"/>
        <v>B</v>
      </c>
      <c r="BM28" s="93" t="str">
        <f t="shared" si="43"/>
        <v>N</v>
      </c>
      <c r="BN28" s="53">
        <f t="shared" si="44"/>
        <v>16.5</v>
      </c>
      <c r="BO28" s="93">
        <f t="shared" si="45"/>
        <v>30</v>
      </c>
      <c r="BP28" s="93" t="str">
        <f t="shared" si="46"/>
        <v>N</v>
      </c>
      <c r="BQ28" s="53">
        <f t="shared" si="47"/>
        <v>16.5</v>
      </c>
      <c r="BR28" s="93">
        <f t="shared" si="48"/>
        <v>30</v>
      </c>
      <c r="BS28" s="93" t="str">
        <f t="shared" si="49"/>
        <v>N</v>
      </c>
      <c r="BT28" s="95" t="str">
        <f t="shared" si="50"/>
        <v>Semestre validé</v>
      </c>
      <c r="BY28" s="159">
        <v>16</v>
      </c>
      <c r="BZ28" s="161" t="s">
        <v>158</v>
      </c>
      <c r="CA28" s="161" t="s">
        <v>159</v>
      </c>
      <c r="CB28" s="161" t="s">
        <v>176</v>
      </c>
      <c r="CC28" s="53">
        <f t="shared" si="51"/>
        <v>12.143636363636364</v>
      </c>
      <c r="CD28" s="92">
        <f t="shared" si="52"/>
        <v>30</v>
      </c>
      <c r="CE28" s="53">
        <f t="shared" si="53"/>
        <v>16.5</v>
      </c>
      <c r="CF28" s="93">
        <f t="shared" si="54"/>
        <v>30</v>
      </c>
      <c r="CG28" s="92">
        <f t="shared" si="55"/>
        <v>60</v>
      </c>
      <c r="CH28" s="107" t="str">
        <f t="shared" si="56"/>
        <v>Admis(e)</v>
      </c>
    </row>
    <row r="29" spans="1:86" s="38" customFormat="1" ht="35.1" customHeight="1">
      <c r="A29" s="61">
        <v>16</v>
      </c>
      <c r="B29" s="162" t="s">
        <v>160</v>
      </c>
      <c r="C29" s="162" t="s">
        <v>161</v>
      </c>
      <c r="D29" s="162" t="s">
        <v>177</v>
      </c>
      <c r="E29" s="163" t="s">
        <v>204</v>
      </c>
      <c r="F29" s="163" t="s">
        <v>205</v>
      </c>
      <c r="G29" s="160" t="s">
        <v>206</v>
      </c>
      <c r="H29" s="64">
        <v>9.5</v>
      </c>
      <c r="I29" s="64"/>
      <c r="J29" s="112">
        <f t="shared" si="1"/>
        <v>9.5</v>
      </c>
      <c r="K29" s="85">
        <f t="shared" si="2"/>
        <v>0</v>
      </c>
      <c r="L29" s="88">
        <f t="shared" si="3"/>
        <v>0</v>
      </c>
      <c r="M29" s="86" t="str">
        <f t="shared" si="4"/>
        <v>F</v>
      </c>
      <c r="N29" s="87" t="str">
        <f t="shared" si="5"/>
        <v>N</v>
      </c>
      <c r="O29" s="113">
        <v>10.33</v>
      </c>
      <c r="P29" s="87"/>
      <c r="Q29" s="84">
        <f t="shared" si="6"/>
        <v>10.33</v>
      </c>
      <c r="R29" s="85">
        <f t="shared" si="7"/>
        <v>8</v>
      </c>
      <c r="S29" s="91">
        <f t="shared" si="8"/>
        <v>0</v>
      </c>
      <c r="T29" s="86" t="str">
        <f t="shared" si="9"/>
        <v>E</v>
      </c>
      <c r="U29" s="87" t="str">
        <f t="shared" si="10"/>
        <v>N</v>
      </c>
      <c r="V29" s="84">
        <v>12</v>
      </c>
      <c r="W29" s="87"/>
      <c r="X29" s="84">
        <f t="shared" si="11"/>
        <v>12</v>
      </c>
      <c r="Y29" s="85">
        <f t="shared" si="12"/>
        <v>7</v>
      </c>
      <c r="Z29" s="88">
        <f t="shared" si="13"/>
        <v>0</v>
      </c>
      <c r="AA29" s="86" t="str">
        <f t="shared" si="14"/>
        <v>D</v>
      </c>
      <c r="AB29" s="87" t="str">
        <f t="shared" si="15"/>
        <v>N</v>
      </c>
      <c r="AC29" s="84">
        <v>11.42</v>
      </c>
      <c r="AD29" s="87"/>
      <c r="AE29" s="84">
        <f t="shared" si="16"/>
        <v>11.42</v>
      </c>
      <c r="AF29" s="85">
        <f t="shared" si="17"/>
        <v>7</v>
      </c>
      <c r="AG29" s="88">
        <f t="shared" si="18"/>
        <v>0</v>
      </c>
      <c r="AH29" s="86" t="str">
        <f t="shared" si="19"/>
        <v>E</v>
      </c>
      <c r="AI29" s="87" t="str">
        <f t="shared" si="20"/>
        <v>N</v>
      </c>
      <c r="AJ29" s="53">
        <f t="shared" si="21"/>
        <v>9.9150000000000009</v>
      </c>
      <c r="AK29" s="85">
        <f t="shared" si="22"/>
        <v>8</v>
      </c>
      <c r="AL29" s="85">
        <f t="shared" si="23"/>
        <v>0</v>
      </c>
      <c r="AM29" s="53" t="str">
        <f t="shared" si="24"/>
        <v>N</v>
      </c>
      <c r="AN29" s="53">
        <f t="shared" si="25"/>
        <v>12</v>
      </c>
      <c r="AO29" s="85">
        <f t="shared" si="26"/>
        <v>7</v>
      </c>
      <c r="AP29" s="85">
        <f t="shared" si="27"/>
        <v>0</v>
      </c>
      <c r="AQ29" s="53" t="str">
        <f t="shared" si="28"/>
        <v>N</v>
      </c>
      <c r="AR29" s="53">
        <f t="shared" si="29"/>
        <v>11.42</v>
      </c>
      <c r="AS29" s="85">
        <f t="shared" si="30"/>
        <v>7</v>
      </c>
      <c r="AT29" s="85">
        <f t="shared" si="31"/>
        <v>0</v>
      </c>
      <c r="AU29" s="53" t="str">
        <f t="shared" si="32"/>
        <v>N</v>
      </c>
      <c r="AV29" s="84">
        <f t="shared" si="33"/>
        <v>10.704545454545455</v>
      </c>
      <c r="AW29" s="85">
        <f t="shared" si="34"/>
        <v>0</v>
      </c>
      <c r="AX29" s="83">
        <f t="shared" si="35"/>
        <v>22</v>
      </c>
      <c r="AY29" s="83">
        <f t="shared" si="36"/>
        <v>30</v>
      </c>
      <c r="AZ29" s="53" t="str">
        <f t="shared" si="37"/>
        <v>N</v>
      </c>
      <c r="BA29" s="62" t="str">
        <f t="shared" si="38"/>
        <v>semestre validé</v>
      </c>
      <c r="BC29" s="159">
        <v>16</v>
      </c>
      <c r="BD29" s="162" t="s">
        <v>160</v>
      </c>
      <c r="BE29" s="162" t="s">
        <v>161</v>
      </c>
      <c r="BF29" s="162" t="s">
        <v>177</v>
      </c>
      <c r="BG29" s="53">
        <v>16.5</v>
      </c>
      <c r="BH29" s="53"/>
      <c r="BI29" s="53">
        <f t="shared" si="39"/>
        <v>16.5</v>
      </c>
      <c r="BJ29" s="94" t="str">
        <f t="shared" si="40"/>
        <v>Très Bien</v>
      </c>
      <c r="BK29" s="93">
        <f t="shared" si="41"/>
        <v>30</v>
      </c>
      <c r="BL29" s="94" t="str">
        <f t="shared" si="42"/>
        <v>B</v>
      </c>
      <c r="BM29" s="93" t="str">
        <f t="shared" si="43"/>
        <v>N</v>
      </c>
      <c r="BN29" s="53">
        <f t="shared" si="44"/>
        <v>16.5</v>
      </c>
      <c r="BO29" s="93">
        <f t="shared" si="45"/>
        <v>30</v>
      </c>
      <c r="BP29" s="93" t="str">
        <f t="shared" si="46"/>
        <v>N</v>
      </c>
      <c r="BQ29" s="53">
        <f t="shared" si="47"/>
        <v>16.5</v>
      </c>
      <c r="BR29" s="93">
        <f t="shared" si="48"/>
        <v>30</v>
      </c>
      <c r="BS29" s="93" t="str">
        <f t="shared" si="49"/>
        <v>N</v>
      </c>
      <c r="BT29" s="95" t="str">
        <f t="shared" si="50"/>
        <v>Semestre validé</v>
      </c>
      <c r="BY29" s="159">
        <v>17</v>
      </c>
      <c r="BZ29" s="162" t="s">
        <v>160</v>
      </c>
      <c r="CA29" s="162" t="s">
        <v>161</v>
      </c>
      <c r="CB29" s="162" t="s">
        <v>177</v>
      </c>
      <c r="CC29" s="53">
        <f t="shared" si="51"/>
        <v>10.704545454545455</v>
      </c>
      <c r="CD29" s="92">
        <f t="shared" si="52"/>
        <v>30</v>
      </c>
      <c r="CE29" s="53">
        <f t="shared" si="53"/>
        <v>16.5</v>
      </c>
      <c r="CF29" s="93">
        <f t="shared" si="54"/>
        <v>30</v>
      </c>
      <c r="CG29" s="92">
        <f t="shared" si="55"/>
        <v>60</v>
      </c>
      <c r="CH29" s="107" t="str">
        <f t="shared" si="56"/>
        <v>Admis(e)</v>
      </c>
    </row>
    <row r="30" spans="1:86" ht="20.25">
      <c r="AV30" s="114" t="s">
        <v>114</v>
      </c>
      <c r="BN30" s="114" t="s">
        <v>131</v>
      </c>
      <c r="CE30" s="114" t="s">
        <v>131</v>
      </c>
    </row>
  </sheetData>
  <mergeCells count="32">
    <mergeCell ref="BY9:CH10"/>
    <mergeCell ref="CC11:CC13"/>
    <mergeCell ref="CD11:CD13"/>
    <mergeCell ref="CE11:CE13"/>
    <mergeCell ref="CF11:CF13"/>
    <mergeCell ref="CG11:CG13"/>
    <mergeCell ref="CH11:CH13"/>
    <mergeCell ref="BY11:BY13"/>
    <mergeCell ref="BZ11:BZ13"/>
    <mergeCell ref="CA11:CA13"/>
    <mergeCell ref="CB11:CB13"/>
    <mergeCell ref="AC10:AI10"/>
    <mergeCell ref="AC11:AI11"/>
    <mergeCell ref="H12:N12"/>
    <mergeCell ref="O12:U12"/>
    <mergeCell ref="V12:AB12"/>
    <mergeCell ref="BC9:BT9"/>
    <mergeCell ref="AC12:AI12"/>
    <mergeCell ref="BG10:BM12"/>
    <mergeCell ref="BN10:BP12"/>
    <mergeCell ref="AJ10:AU12"/>
    <mergeCell ref="AV10:BA12"/>
    <mergeCell ref="BF10:BF13"/>
    <mergeCell ref="BQ10:BT12"/>
    <mergeCell ref="H9:BA9"/>
    <mergeCell ref="BC10:BC13"/>
    <mergeCell ref="BD10:BD13"/>
    <mergeCell ref="BE10:BE13"/>
    <mergeCell ref="H10:U10"/>
    <mergeCell ref="H11:U11"/>
    <mergeCell ref="V10:AB10"/>
    <mergeCell ref="V11:AB11"/>
  </mergeCells>
  <pageMargins left="0.27559055118110237" right="0.35433070866141736" top="0.39370078740157483" bottom="0.43307086614173229" header="0.31496062992125984" footer="0.31496062992125984"/>
  <pageSetup paperSize="9" scale="55" orientation="landscape" horizontalDpi="0" verticalDpi="0" r:id="rId1"/>
  <colBreaks count="1" manualBreakCount="1">
    <brk id="5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1"/>
  <sheetViews>
    <sheetView view="pageBreakPreview" zoomScale="60" zoomScaleNormal="100" workbookViewId="0">
      <selection activeCell="J18" sqref="J18"/>
    </sheetView>
  </sheetViews>
  <sheetFormatPr baseColWidth="10" defaultRowHeight="12.75"/>
  <cols>
    <col min="1" max="1" width="6.28515625" customWidth="1"/>
    <col min="3" max="3" width="22" customWidth="1"/>
    <col min="4" max="4" width="11" customWidth="1"/>
    <col min="5" max="5" width="12" customWidth="1"/>
    <col min="6" max="6" width="31.7109375" customWidth="1"/>
    <col min="7" max="7" width="16.85546875" customWidth="1"/>
    <col min="8" max="8" width="8.7109375" customWidth="1"/>
    <col min="9" max="9" width="9.140625" customWidth="1"/>
    <col min="10" max="11" width="9.5703125" customWidth="1"/>
    <col min="12" max="12" width="7.7109375" customWidth="1"/>
    <col min="13" max="13" width="10" customWidth="1"/>
    <col min="14" max="14" width="9.7109375" customWidth="1"/>
    <col min="15" max="15" width="11" customWidth="1"/>
    <col min="16" max="16" width="10.42578125" customWidth="1"/>
    <col min="17" max="17" width="10" customWidth="1"/>
  </cols>
  <sheetData>
    <row r="1" spans="1:17" ht="20.25">
      <c r="A1" s="17" t="s">
        <v>115</v>
      </c>
      <c r="B1" s="17"/>
      <c r="C1" s="17"/>
      <c r="D1" s="140"/>
      <c r="E1" s="119"/>
      <c r="F1" s="119"/>
      <c r="G1" s="119"/>
      <c r="H1" s="119"/>
      <c r="I1" s="1"/>
      <c r="J1" s="1"/>
      <c r="K1" s="127" t="s">
        <v>119</v>
      </c>
      <c r="L1" s="127"/>
      <c r="M1" s="127"/>
      <c r="N1" s="127"/>
      <c r="O1" s="127"/>
      <c r="P1" s="119"/>
      <c r="Q1" s="119"/>
    </row>
    <row r="2" spans="1:17" ht="21" thickBot="1">
      <c r="A2" s="116" t="s">
        <v>116</v>
      </c>
      <c r="B2" s="116"/>
      <c r="C2" s="116"/>
      <c r="D2" s="117"/>
      <c r="E2" s="118"/>
      <c r="F2" s="118"/>
      <c r="G2" s="118"/>
      <c r="H2" s="118"/>
      <c r="I2" s="118"/>
      <c r="J2" s="118"/>
      <c r="K2" s="234" t="s">
        <v>117</v>
      </c>
      <c r="L2" s="234"/>
      <c r="M2" s="234"/>
      <c r="N2" s="234"/>
      <c r="O2" s="234"/>
      <c r="P2" s="118"/>
      <c r="Q2" s="118"/>
    </row>
    <row r="3" spans="1:17" ht="20.25">
      <c r="A3" s="20"/>
      <c r="B3" s="20"/>
      <c r="C3" s="20"/>
      <c r="D3" s="20"/>
      <c r="E3" s="20"/>
      <c r="F3" s="20"/>
      <c r="G3" s="15"/>
      <c r="H3" s="15"/>
      <c r="I3" s="15"/>
      <c r="J3" s="17" t="s">
        <v>120</v>
      </c>
      <c r="K3" s="17"/>
      <c r="L3" s="16"/>
      <c r="M3" s="17"/>
      <c r="N3" s="17"/>
      <c r="O3" s="17"/>
      <c r="P3" s="115"/>
      <c r="Q3" s="115"/>
    </row>
    <row r="4" spans="1:17" ht="18.75">
      <c r="A4" s="20"/>
      <c r="B4" s="20"/>
      <c r="C4" s="20"/>
      <c r="D4" s="20"/>
      <c r="E4" s="20"/>
      <c r="F4" s="20"/>
      <c r="G4" s="15"/>
      <c r="H4" s="15"/>
      <c r="I4" s="15"/>
      <c r="J4" s="17" t="s">
        <v>121</v>
      </c>
      <c r="K4" s="17"/>
      <c r="L4" s="17"/>
      <c r="M4" s="17"/>
      <c r="N4" s="17"/>
      <c r="O4" s="17"/>
      <c r="P4" s="17"/>
      <c r="Q4" s="15"/>
    </row>
    <row r="5" spans="1:17" ht="18.75">
      <c r="A5" s="20"/>
      <c r="B5" s="20"/>
      <c r="C5" s="20"/>
      <c r="D5" s="20"/>
      <c r="E5" s="20"/>
      <c r="F5" s="20"/>
      <c r="G5" s="15"/>
      <c r="H5" s="15"/>
      <c r="I5" s="15"/>
      <c r="J5" s="17" t="s">
        <v>118</v>
      </c>
      <c r="K5" s="17"/>
      <c r="L5" s="17"/>
      <c r="M5" s="17"/>
      <c r="N5" s="17"/>
      <c r="O5" s="17"/>
      <c r="P5" s="15"/>
      <c r="Q5" s="15"/>
    </row>
    <row r="6" spans="1:17" ht="26.25">
      <c r="A6" s="151">
        <v>13</v>
      </c>
      <c r="B6" s="15"/>
      <c r="C6" s="15"/>
      <c r="D6" s="15"/>
      <c r="E6" s="15"/>
      <c r="F6" s="15"/>
      <c r="G6" s="240" t="s">
        <v>5</v>
      </c>
      <c r="H6" s="241"/>
      <c r="I6" s="241"/>
      <c r="J6" s="241"/>
      <c r="K6" s="241"/>
      <c r="L6" s="241"/>
      <c r="M6" s="15"/>
      <c r="N6" s="15"/>
      <c r="O6" s="15"/>
      <c r="P6" s="15"/>
      <c r="Q6" s="15"/>
    </row>
    <row r="7" spans="1:17" ht="18.75">
      <c r="A7" s="128" t="s">
        <v>128</v>
      </c>
      <c r="B7" s="127"/>
      <c r="C7" s="127"/>
      <c r="D7" s="127"/>
      <c r="E7" s="127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ht="18.75">
      <c r="A8" s="120" t="s">
        <v>44</v>
      </c>
      <c r="B8" s="130" t="str">
        <f>INDEX('PV1'!B14:B36,A6)</f>
        <v>MELAB</v>
      </c>
      <c r="C8" s="15"/>
      <c r="D8" s="15" t="s">
        <v>21</v>
      </c>
      <c r="E8" s="131" t="str">
        <f>INDEX('PV1'!C14:C36,A6)</f>
        <v>Naoual</v>
      </c>
      <c r="F8" s="15"/>
      <c r="G8" s="15" t="s">
        <v>45</v>
      </c>
      <c r="H8" s="15"/>
      <c r="I8" s="131" t="str">
        <f>INDEX('PV1'!E14:E36,A6)</f>
        <v>29/11/1987</v>
      </c>
      <c r="J8" s="1"/>
      <c r="K8" s="49" t="s">
        <v>87</v>
      </c>
      <c r="L8" s="130" t="str">
        <f>INDEX('PV1'!F14:F36,A6)</f>
        <v>Béjaia</v>
      </c>
      <c r="M8" s="15"/>
      <c r="N8" s="15"/>
      <c r="O8" s="132" t="s">
        <v>90</v>
      </c>
      <c r="P8" s="233" t="str">
        <f>INDEX('PV1'!G14:G36,A6)</f>
        <v>Bejaia</v>
      </c>
      <c r="Q8" s="233"/>
    </row>
    <row r="9" spans="1:17" ht="18.75">
      <c r="A9" s="17" t="s">
        <v>22</v>
      </c>
      <c r="B9" s="17"/>
      <c r="C9" s="129" t="str">
        <f>INDEX('PV1'!D14:D36,A6)</f>
        <v>09SN0136</v>
      </c>
      <c r="D9" s="15"/>
      <c r="E9" s="15"/>
      <c r="F9" s="121" t="s">
        <v>124</v>
      </c>
      <c r="G9" s="1"/>
      <c r="H9" s="1"/>
      <c r="I9" s="1"/>
      <c r="J9" s="15"/>
      <c r="K9" s="15"/>
      <c r="L9" s="15"/>
      <c r="M9" s="1"/>
      <c r="N9" s="15"/>
      <c r="O9" s="15"/>
      <c r="P9" s="127"/>
      <c r="Q9" s="20"/>
    </row>
    <row r="10" spans="1:17" ht="18.75">
      <c r="A10" s="17" t="s">
        <v>123</v>
      </c>
      <c r="B10" s="17"/>
      <c r="C10" s="17"/>
      <c r="D10" s="15"/>
      <c r="E10" s="15"/>
      <c r="F10" s="15" t="s">
        <v>122</v>
      </c>
      <c r="G10" s="19"/>
      <c r="H10" s="15" t="s">
        <v>127</v>
      </c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27.75" customHeight="1" thickBot="1">
      <c r="A11" s="31" t="s">
        <v>46</v>
      </c>
      <c r="B11" s="31"/>
      <c r="C11" s="31"/>
      <c r="D11" s="3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8" customHeight="1" thickBot="1">
      <c r="A12" s="265" t="s">
        <v>23</v>
      </c>
      <c r="B12" s="268" t="s">
        <v>24</v>
      </c>
      <c r="C12" s="269"/>
      <c r="D12" s="269"/>
      <c r="E12" s="269"/>
      <c r="F12" s="248" t="s">
        <v>25</v>
      </c>
      <c r="G12" s="249"/>
      <c r="H12" s="249"/>
      <c r="I12" s="250" t="s">
        <v>26</v>
      </c>
      <c r="J12" s="251"/>
      <c r="K12" s="251"/>
      <c r="L12" s="251"/>
      <c r="M12" s="251"/>
      <c r="N12" s="251"/>
      <c r="O12" s="251"/>
      <c r="P12" s="251"/>
      <c r="Q12" s="252"/>
    </row>
    <row r="13" spans="1:17" ht="18.75">
      <c r="A13" s="266"/>
      <c r="B13" s="271" t="s">
        <v>27</v>
      </c>
      <c r="C13" s="283" t="s">
        <v>28</v>
      </c>
      <c r="D13" s="285" t="s">
        <v>29</v>
      </c>
      <c r="E13" s="236" t="s">
        <v>30</v>
      </c>
      <c r="F13" s="255" t="s">
        <v>31</v>
      </c>
      <c r="G13" s="279" t="s">
        <v>29</v>
      </c>
      <c r="H13" s="281" t="s">
        <v>30</v>
      </c>
      <c r="I13" s="270" t="s">
        <v>32</v>
      </c>
      <c r="J13" s="253"/>
      <c r="K13" s="253"/>
      <c r="L13" s="253" t="s">
        <v>33</v>
      </c>
      <c r="M13" s="253"/>
      <c r="N13" s="253"/>
      <c r="O13" s="253" t="s">
        <v>34</v>
      </c>
      <c r="P13" s="253"/>
      <c r="Q13" s="254"/>
    </row>
    <row r="14" spans="1:17" ht="30.75" customHeight="1" thickBot="1">
      <c r="A14" s="267"/>
      <c r="B14" s="272"/>
      <c r="C14" s="284"/>
      <c r="D14" s="286"/>
      <c r="E14" s="237"/>
      <c r="F14" s="256"/>
      <c r="G14" s="280"/>
      <c r="H14" s="282"/>
      <c r="I14" s="152" t="s">
        <v>35</v>
      </c>
      <c r="J14" s="153" t="s">
        <v>36</v>
      </c>
      <c r="K14" s="153" t="s">
        <v>37</v>
      </c>
      <c r="L14" s="153" t="s">
        <v>35</v>
      </c>
      <c r="M14" s="153" t="s">
        <v>36</v>
      </c>
      <c r="N14" s="153" t="s">
        <v>37</v>
      </c>
      <c r="O14" s="153" t="s">
        <v>47</v>
      </c>
      <c r="P14" s="153" t="s">
        <v>36</v>
      </c>
      <c r="Q14" s="154" t="s">
        <v>37</v>
      </c>
    </row>
    <row r="15" spans="1:17" ht="60" customHeight="1" thickBot="1">
      <c r="A15" s="261" t="s">
        <v>129</v>
      </c>
      <c r="B15" s="273" t="s">
        <v>38</v>
      </c>
      <c r="C15" s="275" t="s">
        <v>50</v>
      </c>
      <c r="D15" s="238">
        <v>16</v>
      </c>
      <c r="E15" s="277">
        <v>6</v>
      </c>
      <c r="F15" s="134" t="s">
        <v>16</v>
      </c>
      <c r="G15" s="135">
        <v>8</v>
      </c>
      <c r="H15" s="136">
        <v>3</v>
      </c>
      <c r="I15" s="133">
        <f>INDEX('PV1'!J14:J36,A6)</f>
        <v>14.5</v>
      </c>
      <c r="J15" s="48">
        <f>INDEX('PV1'!K14:K36,A6)</f>
        <v>8</v>
      </c>
      <c r="K15" s="21" t="str">
        <f>INDEX('PV1'!N14:N36,A6)</f>
        <v>N</v>
      </c>
      <c r="L15" s="242">
        <f>INDEX('PV1'!AJ14:AJ36,A6)</f>
        <v>12.415000000000001</v>
      </c>
      <c r="M15" s="257">
        <f>INDEX('PV1'!AK14:AK36,A6)</f>
        <v>16</v>
      </c>
      <c r="N15" s="259" t="str">
        <f>INDEX('PV1'!AM14:AM36,A6)</f>
        <v>N</v>
      </c>
      <c r="O15" s="242">
        <f>INDEX('PV1'!AV14:AV36,A6)</f>
        <v>12.930000000000001</v>
      </c>
      <c r="P15" s="245">
        <f>INDEX('PV1'!AY14:AY36,A6)</f>
        <v>30</v>
      </c>
      <c r="Q15" s="242" t="str">
        <f>INDEX('PV1'!AZ14:AZ36,A6)</f>
        <v>N</v>
      </c>
    </row>
    <row r="16" spans="1:17" ht="39.950000000000003" customHeight="1" thickBot="1">
      <c r="A16" s="262"/>
      <c r="B16" s="274"/>
      <c r="C16" s="276"/>
      <c r="D16" s="239"/>
      <c r="E16" s="278"/>
      <c r="F16" s="137" t="s">
        <v>17</v>
      </c>
      <c r="G16" s="135">
        <v>8</v>
      </c>
      <c r="H16" s="136">
        <v>3</v>
      </c>
      <c r="I16" s="133">
        <f>INDEX('PV1'!Q14:Q36,A6)</f>
        <v>10.33</v>
      </c>
      <c r="J16" s="48">
        <f>INDEX('PV1'!R14:R36,A6)</f>
        <v>8</v>
      </c>
      <c r="K16" s="21" t="str">
        <f>INDEX('PV1'!U14:U36,A6)</f>
        <v>N</v>
      </c>
      <c r="L16" s="244"/>
      <c r="M16" s="258"/>
      <c r="N16" s="260"/>
      <c r="O16" s="243"/>
      <c r="P16" s="246"/>
      <c r="Q16" s="243"/>
    </row>
    <row r="17" spans="1:17" ht="70.5" customHeight="1" thickBot="1">
      <c r="A17" s="263"/>
      <c r="B17" s="149" t="s">
        <v>39</v>
      </c>
      <c r="C17" s="24" t="s">
        <v>51</v>
      </c>
      <c r="D17" s="25">
        <v>7</v>
      </c>
      <c r="E17" s="150">
        <v>2</v>
      </c>
      <c r="F17" s="138" t="s">
        <v>18</v>
      </c>
      <c r="G17" s="135">
        <v>7</v>
      </c>
      <c r="H17" s="136">
        <v>2</v>
      </c>
      <c r="I17" s="133">
        <f>INDEX('PV1'!X14:X36,A6)</f>
        <v>18</v>
      </c>
      <c r="J17" s="48">
        <f>INDEX('PV1'!Y14:Y36,A6)</f>
        <v>7</v>
      </c>
      <c r="K17" s="21" t="str">
        <f>INDEX('PV1'!AB14:AB36,A6)</f>
        <v>N</v>
      </c>
      <c r="L17" s="21">
        <f>INDEX('PV1'!AN14:AN36,A6)</f>
        <v>18</v>
      </c>
      <c r="M17" s="48">
        <f>INDEX('PV1'!AO14:AO36,A6)</f>
        <v>7</v>
      </c>
      <c r="N17" s="21" t="str">
        <f>INDEX('PV1'!AQ14:AQ36,A6)</f>
        <v>N</v>
      </c>
      <c r="O17" s="243"/>
      <c r="P17" s="246"/>
      <c r="Q17" s="243"/>
    </row>
    <row r="18" spans="1:17" ht="54" customHeight="1" thickBot="1">
      <c r="A18" s="264"/>
      <c r="B18" s="145" t="s">
        <v>48</v>
      </c>
      <c r="C18" s="146" t="s">
        <v>49</v>
      </c>
      <c r="D18" s="147">
        <v>7</v>
      </c>
      <c r="E18" s="148">
        <v>3</v>
      </c>
      <c r="F18" s="139" t="s">
        <v>19</v>
      </c>
      <c r="G18" s="135">
        <v>7</v>
      </c>
      <c r="H18" s="136">
        <v>3</v>
      </c>
      <c r="I18" s="133">
        <f>INDEX('PV1'!AE14:AE36,A6)</f>
        <v>10.58</v>
      </c>
      <c r="J18" s="48">
        <f>INDEX('PV1'!AF14:AF36,A6)</f>
        <v>7</v>
      </c>
      <c r="K18" s="21" t="str">
        <f>INDEX('PV1'!AI14:AI36,A6)</f>
        <v>N</v>
      </c>
      <c r="L18" s="21">
        <f>INDEX('PV1'!AR14:AR36,A6)</f>
        <v>10.58</v>
      </c>
      <c r="M18" s="48">
        <f>INDEX('PV1'!AS14:AS36,A6)</f>
        <v>7</v>
      </c>
      <c r="N18" s="21" t="str">
        <f>INDEX('PV1'!AU14:AU36,A6)</f>
        <v>N</v>
      </c>
      <c r="O18" s="244"/>
      <c r="P18" s="247"/>
      <c r="Q18" s="244"/>
    </row>
    <row r="19" spans="1:17" ht="102" customHeight="1" thickBot="1">
      <c r="A19" s="22" t="s">
        <v>130</v>
      </c>
      <c r="B19" s="23" t="s">
        <v>38</v>
      </c>
      <c r="C19" s="24" t="s">
        <v>40</v>
      </c>
      <c r="D19" s="25">
        <v>30</v>
      </c>
      <c r="E19" s="26">
        <v>3</v>
      </c>
      <c r="F19" s="139" t="s">
        <v>9</v>
      </c>
      <c r="G19" s="135">
        <v>30</v>
      </c>
      <c r="H19" s="136">
        <v>3</v>
      </c>
      <c r="I19" s="141">
        <f>INDEX('PV1'!BI14:BI36,A6)</f>
        <v>15.5</v>
      </c>
      <c r="J19" s="142">
        <f>INDEX('PV1'!BK14:BK36,A6)</f>
        <v>30</v>
      </c>
      <c r="K19" s="143" t="str">
        <f>INDEX('PV1'!BM14:BM36,A6)</f>
        <v>N</v>
      </c>
      <c r="L19" s="143">
        <f>INDEX('PV1'!BN14:BN36,A6)</f>
        <v>15.5</v>
      </c>
      <c r="M19" s="142">
        <f>INDEX('PV1'!BO14:BO36,A6)</f>
        <v>30</v>
      </c>
      <c r="N19" s="143" t="str">
        <f>INDEX('PV1'!BP14:BP36,A6)</f>
        <v>N</v>
      </c>
      <c r="O19" s="143">
        <f>INDEX('PV1'!BQ14:BQ36,A6)</f>
        <v>15.5</v>
      </c>
      <c r="P19" s="142">
        <f>INDEX('PV1'!BR14:BR36,A6)</f>
        <v>30</v>
      </c>
      <c r="Q19" s="144" t="str">
        <f>INDEX('PV1'!BS14:BS36,A6)</f>
        <v>N</v>
      </c>
    </row>
    <row r="20" spans="1:17" ht="18.75">
      <c r="A20" s="27"/>
      <c r="B20" s="27"/>
      <c r="C20" s="15"/>
      <c r="D20" s="27"/>
      <c r="E20" s="27"/>
      <c r="F20" s="28"/>
      <c r="G20" s="20"/>
      <c r="H20" s="20"/>
      <c r="I20" s="20"/>
      <c r="J20" s="20"/>
      <c r="K20" s="27"/>
      <c r="L20" s="29"/>
      <c r="M20" s="30"/>
      <c r="N20" s="31"/>
      <c r="O20" s="31"/>
      <c r="P20" s="32"/>
      <c r="Q20" s="33"/>
    </row>
    <row r="21" spans="1:17" ht="18.75">
      <c r="A21" s="17" t="s">
        <v>41</v>
      </c>
      <c r="B21" s="17"/>
      <c r="C21" s="17"/>
      <c r="D21" s="17"/>
      <c r="E21" s="1"/>
      <c r="F21" s="156">
        <f>P15+P19</f>
        <v>60</v>
      </c>
      <c r="G21" s="15" t="s">
        <v>126</v>
      </c>
      <c r="H21" s="15"/>
      <c r="I21" s="15"/>
      <c r="J21" s="15"/>
      <c r="K21" s="155">
        <v>120</v>
      </c>
      <c r="L21" s="29"/>
      <c r="M21" s="20" t="s">
        <v>125</v>
      </c>
      <c r="N21" s="1"/>
      <c r="O21" s="287">
        <f ca="1">TODAY()</f>
        <v>41704</v>
      </c>
      <c r="P21" s="287"/>
      <c r="Q21" s="33"/>
    </row>
    <row r="22" spans="1:17" ht="18" customHeight="1">
      <c r="A22" s="15" t="s">
        <v>42</v>
      </c>
      <c r="B22" s="15"/>
      <c r="C22" s="15" t="str">
        <f>IF(F21=60,"admis(e)","Ajourné(e)")</f>
        <v>admis(e)</v>
      </c>
      <c r="D22" s="17"/>
      <c r="E22" s="17"/>
      <c r="F22" s="15"/>
      <c r="G22" s="15"/>
      <c r="H22" s="15"/>
      <c r="I22" s="15"/>
      <c r="J22" s="15"/>
      <c r="K22" s="15"/>
      <c r="L22" s="15"/>
      <c r="M22" s="15" t="s">
        <v>43</v>
      </c>
      <c r="N22" s="1"/>
      <c r="O22" s="15"/>
      <c r="P22" s="15"/>
      <c r="Q22" s="15"/>
    </row>
    <row r="23" spans="1:17" ht="15">
      <c r="A23" s="34"/>
      <c r="B23" s="34"/>
      <c r="C23" s="34"/>
      <c r="D23" s="35"/>
      <c r="E23" s="3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2.75" customHeight="1">
      <c r="A24" s="36"/>
      <c r="B24" s="36"/>
      <c r="C24" s="36"/>
      <c r="D24" s="36"/>
      <c r="E24" s="36"/>
      <c r="F24" s="34"/>
      <c r="G24" s="34"/>
      <c r="H24" s="34"/>
      <c r="I24" s="34"/>
      <c r="J24" s="34"/>
      <c r="K24" s="34"/>
      <c r="L24" s="34"/>
      <c r="M24" s="36"/>
      <c r="N24" s="36"/>
      <c r="O24" s="36"/>
      <c r="P24" s="37"/>
      <c r="Q24" s="36"/>
    </row>
    <row r="25" spans="1:17" ht="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4"/>
      <c r="O25" s="34"/>
      <c r="P25" s="34"/>
      <c r="Q25" s="36"/>
    </row>
    <row r="26" spans="1:17" ht="15.75">
      <c r="A26" s="122"/>
      <c r="B26" s="1"/>
      <c r="C26" s="1"/>
      <c r="D26" s="123"/>
      <c r="E26" s="123"/>
      <c r="F26" s="123"/>
      <c r="G26" s="124"/>
      <c r="H26" s="124"/>
      <c r="I26" s="124"/>
      <c r="J26" s="124"/>
      <c r="K26" s="125"/>
      <c r="L26" s="1"/>
      <c r="M26" s="1"/>
      <c r="N26" s="1"/>
      <c r="O26" s="1"/>
      <c r="P26" s="1"/>
      <c r="Q26" s="1"/>
    </row>
    <row r="27" spans="1:17">
      <c r="A27" s="14"/>
      <c r="B27" s="14"/>
      <c r="C27" s="14"/>
      <c r="D27" s="235"/>
      <c r="E27" s="235"/>
      <c r="F27" s="14"/>
      <c r="G27" s="14"/>
      <c r="H27" s="14"/>
      <c r="I27" s="14"/>
      <c r="J27" s="14"/>
      <c r="K27" s="14"/>
      <c r="L27" s="14"/>
      <c r="M27" s="14"/>
      <c r="N27" s="235"/>
      <c r="O27" s="235"/>
      <c r="P27" s="14"/>
      <c r="Q27" s="14"/>
    </row>
    <row r="28" spans="1:17">
      <c r="A28" s="14"/>
      <c r="B28" s="14"/>
      <c r="C28" s="14"/>
      <c r="D28" s="235"/>
      <c r="E28" s="23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>
      <c r="A29" s="1"/>
      <c r="B29" s="1"/>
      <c r="C29" s="1"/>
      <c r="D29" s="1"/>
      <c r="E29" s="1"/>
      <c r="F29" s="14"/>
      <c r="G29" s="14"/>
      <c r="H29" s="14"/>
      <c r="I29" s="14"/>
      <c r="J29" s="14"/>
      <c r="K29" s="14"/>
      <c r="L29" s="14"/>
      <c r="M29" s="1"/>
      <c r="N29" s="1"/>
      <c r="O29" s="1"/>
      <c r="P29" s="126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4"/>
      <c r="O30" s="14"/>
      <c r="P30" s="14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32">
    <mergeCell ref="A15:A18"/>
    <mergeCell ref="A12:A14"/>
    <mergeCell ref="B12:E12"/>
    <mergeCell ref="D27:E27"/>
    <mergeCell ref="N27:O27"/>
    <mergeCell ref="I13:K13"/>
    <mergeCell ref="L13:N13"/>
    <mergeCell ref="B13:B14"/>
    <mergeCell ref="B15:B16"/>
    <mergeCell ref="C15:C16"/>
    <mergeCell ref="E15:E16"/>
    <mergeCell ref="G13:G14"/>
    <mergeCell ref="H13:H14"/>
    <mergeCell ref="C13:C14"/>
    <mergeCell ref="D13:D14"/>
    <mergeCell ref="O21:P21"/>
    <mergeCell ref="P8:Q8"/>
    <mergeCell ref="K2:O2"/>
    <mergeCell ref="D28:E28"/>
    <mergeCell ref="E13:E14"/>
    <mergeCell ref="D15:D16"/>
    <mergeCell ref="G6:L6"/>
    <mergeCell ref="O15:O18"/>
    <mergeCell ref="P15:P18"/>
    <mergeCell ref="F12:H12"/>
    <mergeCell ref="I12:Q12"/>
    <mergeCell ref="O13:Q13"/>
    <mergeCell ref="F13:F14"/>
    <mergeCell ref="Q15:Q18"/>
    <mergeCell ref="L15:L16"/>
    <mergeCell ref="M15:M16"/>
    <mergeCell ref="N15:N16"/>
  </mergeCells>
  <pageMargins left="0.23622047244094491" right="0.27559055118110237" top="0.39370078740157483" bottom="0.35433070866141736" header="0.31496062992125984" footer="0.31496062992125984"/>
  <pageSetup paperSize="9" scale="70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topLeftCell="A4" zoomScaleNormal="100" workbookViewId="0">
      <selection activeCell="H10" sqref="A4:H55"/>
    </sheetView>
  </sheetViews>
  <sheetFormatPr baseColWidth="10" defaultRowHeight="12.75"/>
  <cols>
    <col min="5" max="5" width="12" customWidth="1"/>
  </cols>
  <sheetData>
    <row r="1" spans="1:8">
      <c r="A1" s="109">
        <v>17</v>
      </c>
      <c r="B1" s="289"/>
      <c r="C1" s="289"/>
      <c r="D1" s="289"/>
      <c r="E1" s="289"/>
      <c r="F1" s="289"/>
      <c r="G1" s="289"/>
      <c r="H1" s="289"/>
    </row>
    <row r="2" spans="1:8">
      <c r="B2" s="290" t="s">
        <v>61</v>
      </c>
      <c r="C2" s="289"/>
      <c r="D2" s="289"/>
      <c r="E2" s="289"/>
      <c r="F2" s="289"/>
      <c r="G2" s="289"/>
    </row>
    <row r="3" spans="1:8">
      <c r="B3" s="290" t="s">
        <v>62</v>
      </c>
      <c r="C3" s="289"/>
      <c r="D3" s="289"/>
      <c r="E3" s="289"/>
      <c r="F3" s="289"/>
      <c r="G3" s="289"/>
    </row>
    <row r="7" spans="1:8">
      <c r="B7" s="290" t="s">
        <v>63</v>
      </c>
      <c r="C7" s="289"/>
      <c r="D7" s="289"/>
      <c r="E7" s="289"/>
      <c r="F7" s="289"/>
      <c r="G7" s="289"/>
    </row>
    <row r="8" spans="1:8">
      <c r="B8" s="289" t="s">
        <v>64</v>
      </c>
      <c r="C8" s="289"/>
      <c r="D8" s="289"/>
      <c r="E8" s="289"/>
      <c r="F8" s="289"/>
      <c r="G8" s="289"/>
    </row>
    <row r="12" spans="1:8">
      <c r="B12" s="288" t="s">
        <v>65</v>
      </c>
      <c r="C12" s="288"/>
      <c r="D12" s="288"/>
      <c r="E12" s="288"/>
      <c r="F12" s="288"/>
      <c r="G12" s="288"/>
    </row>
    <row r="13" spans="1:8">
      <c r="B13" s="288"/>
      <c r="C13" s="288"/>
      <c r="D13" s="288"/>
      <c r="E13" s="288"/>
      <c r="F13" s="288"/>
      <c r="G13" s="288"/>
    </row>
    <row r="15" spans="1:8">
      <c r="A15" s="293" t="s">
        <v>66</v>
      </c>
      <c r="B15" s="293"/>
      <c r="C15" s="293"/>
      <c r="D15" s="293"/>
      <c r="E15" s="293"/>
      <c r="F15" s="293"/>
      <c r="G15" s="293"/>
      <c r="H15" s="293"/>
    </row>
    <row r="16" spans="1:8">
      <c r="A16" s="293"/>
      <c r="B16" s="293"/>
      <c r="C16" s="293"/>
      <c r="D16" s="293"/>
      <c r="E16" s="293"/>
      <c r="F16" s="293"/>
      <c r="G16" s="293"/>
      <c r="H16" s="293"/>
    </row>
    <row r="17" spans="1:8">
      <c r="A17" s="293"/>
      <c r="B17" s="293"/>
      <c r="C17" s="293"/>
      <c r="D17" s="293"/>
      <c r="E17" s="293"/>
      <c r="F17" s="293"/>
      <c r="G17" s="293"/>
      <c r="H17" s="293"/>
    </row>
    <row r="18" spans="1:8">
      <c r="A18" s="293"/>
      <c r="B18" s="293"/>
      <c r="C18" s="293"/>
      <c r="D18" s="293"/>
      <c r="E18" s="293"/>
      <c r="F18" s="293"/>
      <c r="G18" s="293"/>
      <c r="H18" s="293"/>
    </row>
    <row r="19" spans="1:8" ht="15.75">
      <c r="A19" s="39"/>
      <c r="B19" s="39"/>
      <c r="C19" s="39"/>
      <c r="D19" s="39"/>
      <c r="E19" s="39"/>
      <c r="F19" s="39"/>
      <c r="G19" s="39"/>
    </row>
    <row r="20" spans="1:8" ht="18.75">
      <c r="A20" s="40" t="s">
        <v>2</v>
      </c>
      <c r="B20" s="294" t="e">
        <f>INDEX('PV1'!B14:B29,A1)</f>
        <v>#REF!</v>
      </c>
      <c r="C20" s="294"/>
      <c r="D20" s="41"/>
      <c r="E20" s="40" t="s">
        <v>67</v>
      </c>
      <c r="F20" s="294" t="e">
        <f>INDEX('PV1'!C14:C29,A1)</f>
        <v>#REF!</v>
      </c>
      <c r="G20" s="294"/>
    </row>
    <row r="21" spans="1:8" ht="18.75">
      <c r="A21" s="42" t="s">
        <v>68</v>
      </c>
      <c r="B21" s="294" t="e">
        <f>INDEX('PV1'!E14:E29,A1)</f>
        <v>#REF!</v>
      </c>
      <c r="C21" s="294"/>
      <c r="D21" s="43" t="s">
        <v>69</v>
      </c>
      <c r="E21" s="294" t="e">
        <f>INDEX('PV1'!F14:F29,A1)</f>
        <v>#REF!</v>
      </c>
      <c r="F21" s="294"/>
      <c r="G21" s="42" t="s">
        <v>70</v>
      </c>
      <c r="H21" s="17" t="e">
        <f>INDEX('PV1'!G14:G29,A1)</f>
        <v>#REF!</v>
      </c>
    </row>
    <row r="22" spans="1:8">
      <c r="A22" s="295" t="s">
        <v>71</v>
      </c>
      <c r="B22" s="295"/>
      <c r="C22" s="295"/>
      <c r="D22" s="295"/>
      <c r="E22" s="295"/>
      <c r="F22" s="295"/>
      <c r="G22" s="295"/>
      <c r="H22" s="295"/>
    </row>
    <row r="23" spans="1:8">
      <c r="A23" s="295"/>
      <c r="B23" s="295"/>
      <c r="C23" s="295"/>
      <c r="D23" s="295"/>
      <c r="E23" s="295"/>
      <c r="F23" s="295"/>
      <c r="G23" s="295"/>
      <c r="H23" s="295"/>
    </row>
    <row r="24" spans="1:8" ht="18.75">
      <c r="A24" s="44" t="s">
        <v>72</v>
      </c>
      <c r="B24" s="44"/>
      <c r="C24" s="17" t="e">
        <f>INDEX('PV1'!BI14:BI29,A1)</f>
        <v>#REF!</v>
      </c>
      <c r="D24" s="45" t="s">
        <v>73</v>
      </c>
      <c r="E24" s="44" t="s">
        <v>74</v>
      </c>
      <c r="F24" s="17" t="e">
        <f>INDEX('PV1'!BJ14:BJ29,A1)</f>
        <v>#REF!</v>
      </c>
      <c r="G24" s="44"/>
    </row>
    <row r="25" spans="1:8" ht="15.75">
      <c r="A25" s="44"/>
      <c r="B25" s="44"/>
      <c r="C25" s="44"/>
      <c r="D25" s="44"/>
      <c r="E25" s="44"/>
      <c r="F25" s="44"/>
      <c r="G25" s="44"/>
    </row>
    <row r="26" spans="1:8" ht="15.75">
      <c r="A26" s="44"/>
      <c r="B26" s="40" t="s">
        <v>75</v>
      </c>
      <c r="C26" s="44"/>
      <c r="D26" s="44"/>
      <c r="E26" s="44"/>
      <c r="F26" s="44"/>
      <c r="G26" s="44"/>
    </row>
    <row r="27" spans="1:8" ht="15.75">
      <c r="A27" s="44"/>
      <c r="B27" s="40" t="s">
        <v>88</v>
      </c>
      <c r="C27" s="44"/>
      <c r="D27" s="44"/>
      <c r="E27" s="44"/>
      <c r="F27" s="44"/>
      <c r="G27" s="44"/>
    </row>
    <row r="28" spans="1:8" ht="15.75">
      <c r="A28" s="44"/>
      <c r="B28" s="40" t="s">
        <v>89</v>
      </c>
      <c r="C28" s="44"/>
      <c r="D28" s="44"/>
      <c r="E28" s="44"/>
      <c r="F28" s="44"/>
      <c r="G28" s="44"/>
    </row>
    <row r="29" spans="1:8" ht="15.75">
      <c r="A29" s="44"/>
      <c r="B29" s="40" t="s">
        <v>76</v>
      </c>
      <c r="C29" s="44"/>
      <c r="D29" s="44"/>
      <c r="E29" s="44"/>
      <c r="F29" s="44"/>
      <c r="G29" s="44"/>
    </row>
    <row r="30" spans="1:8" ht="15.75">
      <c r="A30" s="44"/>
      <c r="B30" s="40" t="s">
        <v>77</v>
      </c>
      <c r="C30" s="44"/>
      <c r="D30" s="44"/>
      <c r="E30" s="44"/>
      <c r="F30" s="44"/>
      <c r="G30" s="44"/>
    </row>
    <row r="31" spans="1:8" ht="15.75">
      <c r="A31" s="44"/>
      <c r="B31" s="44"/>
      <c r="C31" s="44"/>
      <c r="D31" s="44"/>
      <c r="E31" s="44"/>
      <c r="F31" s="44"/>
      <c r="G31" s="44"/>
    </row>
    <row r="32" spans="1:8" ht="15.75">
      <c r="A32" s="44" t="s">
        <v>78</v>
      </c>
      <c r="B32" s="44"/>
      <c r="C32" s="44"/>
      <c r="D32" s="44"/>
      <c r="E32" s="44"/>
      <c r="F32" s="44"/>
      <c r="G32" s="44"/>
    </row>
    <row r="33" spans="1:7" ht="15.75">
      <c r="A33" s="44"/>
      <c r="B33" s="44"/>
      <c r="C33" s="44"/>
      <c r="D33" s="44"/>
      <c r="E33" s="44"/>
      <c r="F33" s="44"/>
      <c r="G33" s="44"/>
    </row>
    <row r="34" spans="1:7" ht="15.75">
      <c r="A34" s="44"/>
      <c r="B34" s="44"/>
      <c r="C34" s="44"/>
      <c r="D34" s="44"/>
      <c r="E34" s="44"/>
      <c r="F34" s="44"/>
      <c r="G34" s="44"/>
    </row>
    <row r="35" spans="1:7" ht="15.75">
      <c r="A35" s="44"/>
      <c r="B35" s="44"/>
      <c r="C35" s="44"/>
      <c r="D35" s="44"/>
      <c r="E35" s="44"/>
      <c r="F35" s="44"/>
      <c r="G35" s="44"/>
    </row>
    <row r="36" spans="1:7" ht="18.75">
      <c r="A36" s="44"/>
      <c r="B36" s="44"/>
      <c r="C36" s="44"/>
      <c r="D36" s="291" t="s">
        <v>79</v>
      </c>
      <c r="E36" s="291"/>
      <c r="F36" s="46">
        <f ca="1">TODAY()</f>
        <v>41704</v>
      </c>
      <c r="G36" s="44"/>
    </row>
    <row r="37" spans="1:7" ht="18.75">
      <c r="A37" s="44"/>
      <c r="B37" s="44"/>
      <c r="C37" s="44"/>
      <c r="D37" s="47" t="s">
        <v>80</v>
      </c>
      <c r="F37" s="44"/>
      <c r="G37" s="44"/>
    </row>
    <row r="38" spans="1:7" ht="21.75">
      <c r="A38" s="44"/>
      <c r="B38" s="44"/>
      <c r="C38" s="44"/>
      <c r="D38" s="292" t="s">
        <v>81</v>
      </c>
      <c r="E38" s="292"/>
      <c r="F38" s="292"/>
      <c r="G38" s="44"/>
    </row>
    <row r="39" spans="1:7" ht="15.75">
      <c r="A39" s="44"/>
      <c r="B39" s="44"/>
      <c r="C39" s="44"/>
      <c r="G39" s="44"/>
    </row>
  </sheetData>
  <mergeCells count="14">
    <mergeCell ref="D36:E36"/>
    <mergeCell ref="D38:F38"/>
    <mergeCell ref="A15:H18"/>
    <mergeCell ref="B20:C20"/>
    <mergeCell ref="F20:G20"/>
    <mergeCell ref="B21:C21"/>
    <mergeCell ref="E21:F21"/>
    <mergeCell ref="A22:H23"/>
    <mergeCell ref="B12:G13"/>
    <mergeCell ref="B1:H1"/>
    <mergeCell ref="B2:G2"/>
    <mergeCell ref="B3:G3"/>
    <mergeCell ref="B7:G7"/>
    <mergeCell ref="B8:G8"/>
  </mergeCells>
  <pageMargins left="0.7" right="0.7" top="0.75" bottom="0.75" header="0.3" footer="0.3"/>
  <pageSetup paperSize="9" scale="97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PV1</vt:lpstr>
      <vt:lpstr>RELEVE1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2014-01-29T13:41:42Z</cp:lastPrinted>
  <dcterms:created xsi:type="dcterms:W3CDTF">1996-10-21T11:03:58Z</dcterms:created>
  <dcterms:modified xsi:type="dcterms:W3CDTF">2014-03-06T09:29:35Z</dcterms:modified>
</cp:coreProperties>
</file>