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240" yWindow="135" windowWidth="9180" windowHeight="4500"/>
  </bookViews>
  <sheets>
    <sheet name="PV1" sheetId="3" r:id="rId1"/>
    <sheet name="RELEVE1" sheetId="4" r:id="rId2"/>
    <sheet name="Feuil1" sheetId="5" r:id="rId3"/>
  </sheets>
  <definedNames>
    <definedName name="_xlnm._FilterDatabase" localSheetId="0" hidden="1">'PV1'!$A$17:$BW$31</definedName>
  </definedNames>
  <calcPr calcId="125725"/>
</workbook>
</file>

<file path=xl/calcChain.xml><?xml version="1.0" encoding="utf-8"?>
<calcChain xmlns="http://schemas.openxmlformats.org/spreadsheetml/2006/main">
  <c r="BB19" i="3"/>
  <c r="BB20"/>
  <c r="BB21"/>
  <c r="BB23"/>
  <c r="BB25"/>
  <c r="BB26"/>
  <c r="BB27"/>
  <c r="BB28"/>
  <c r="BB29"/>
  <c r="BB30"/>
  <c r="F8" i="4"/>
  <c r="C9" l="1"/>
  <c r="M8"/>
  <c r="H8"/>
  <c r="D8"/>
  <c r="B8"/>
  <c r="BU18" i="3"/>
  <c r="BU19"/>
  <c r="BU20"/>
  <c r="BU21"/>
  <c r="BU22"/>
  <c r="BU23"/>
  <c r="BU24"/>
  <c r="BU25"/>
  <c r="BU26"/>
  <c r="BU27"/>
  <c r="BU28"/>
  <c r="BU29"/>
  <c r="BU30"/>
  <c r="BU31"/>
  <c r="O19" i="4"/>
  <c r="BR18" i="3"/>
  <c r="BR19"/>
  <c r="BR20"/>
  <c r="BR21"/>
  <c r="BR22"/>
  <c r="BR23"/>
  <c r="BR24"/>
  <c r="BR25"/>
  <c r="BR26"/>
  <c r="BR27"/>
  <c r="BR28"/>
  <c r="BR29"/>
  <c r="BR30"/>
  <c r="BR31"/>
  <c r="L19" i="4"/>
  <c r="BO18" i="3"/>
  <c r="BO19"/>
  <c r="BO20"/>
  <c r="BO21"/>
  <c r="BO22"/>
  <c r="BO23"/>
  <c r="BO24"/>
  <c r="BO25"/>
  <c r="BO26"/>
  <c r="BO27"/>
  <c r="BO28"/>
  <c r="BO29"/>
  <c r="BO30"/>
  <c r="BO31"/>
  <c r="I19" i="4"/>
  <c r="BN18" i="3"/>
  <c r="BN19"/>
  <c r="BN20"/>
  <c r="BN21"/>
  <c r="BN22"/>
  <c r="BN23"/>
  <c r="BN24"/>
  <c r="BN25"/>
  <c r="BN26"/>
  <c r="BN27"/>
  <c r="BN28"/>
  <c r="BN29"/>
  <c r="BN30"/>
  <c r="BN31"/>
  <c r="BK18"/>
  <c r="BP18" s="1"/>
  <c r="BQ18" s="1"/>
  <c r="CH18" s="1"/>
  <c r="BK19"/>
  <c r="BS19" s="1"/>
  <c r="BK20"/>
  <c r="BS20" s="1"/>
  <c r="BK21"/>
  <c r="BP21" s="1"/>
  <c r="BQ21" s="1"/>
  <c r="CH21" s="1"/>
  <c r="BK22"/>
  <c r="BS22" s="1"/>
  <c r="BK23"/>
  <c r="BP23" s="1"/>
  <c r="BQ23" s="1"/>
  <c r="CH23" s="1"/>
  <c r="BK24"/>
  <c r="BS24" s="1"/>
  <c r="BK25"/>
  <c r="BP25" s="1"/>
  <c r="BQ25" s="1"/>
  <c r="CH25" s="1"/>
  <c r="BK26"/>
  <c r="BS26" s="1"/>
  <c r="BK27"/>
  <c r="BP27" s="1"/>
  <c r="BQ27" s="1"/>
  <c r="CH27" s="1"/>
  <c r="BK28"/>
  <c r="BS28" s="1"/>
  <c r="BK29"/>
  <c r="BS29" s="1"/>
  <c r="BK30"/>
  <c r="BP30" s="1"/>
  <c r="BQ30" s="1"/>
  <c r="CH30" s="1"/>
  <c r="BK31"/>
  <c r="BS31" s="1"/>
  <c r="O15" i="4"/>
  <c r="BL18" i="3" l="1"/>
  <c r="BM18"/>
  <c r="BP26"/>
  <c r="BQ26" s="1"/>
  <c r="CH26" s="1"/>
  <c r="BP22"/>
  <c r="BQ22" s="1"/>
  <c r="CH22" s="1"/>
  <c r="BS30"/>
  <c r="BT30" s="1"/>
  <c r="G19" i="4"/>
  <c r="K19"/>
  <c r="BL30" i="3"/>
  <c r="BP24"/>
  <c r="BQ24" s="1"/>
  <c r="CH24" s="1"/>
  <c r="BS18"/>
  <c r="BT18" s="1"/>
  <c r="J19" i="4"/>
  <c r="BT31" i="3"/>
  <c r="CG31"/>
  <c r="BV31"/>
  <c r="BT29"/>
  <c r="CG29"/>
  <c r="BV29"/>
  <c r="BT19"/>
  <c r="CG19"/>
  <c r="BV19"/>
  <c r="BT26"/>
  <c r="CG26"/>
  <c r="BV26"/>
  <c r="BT24"/>
  <c r="CG24"/>
  <c r="BV24"/>
  <c r="BT22"/>
  <c r="CG22"/>
  <c r="BV22"/>
  <c r="BV28"/>
  <c r="BT28"/>
  <c r="BV20"/>
  <c r="BT20"/>
  <c r="BL27"/>
  <c r="BL25"/>
  <c r="BL23"/>
  <c r="BL21"/>
  <c r="BM31"/>
  <c r="BM29"/>
  <c r="BM27"/>
  <c r="BM25"/>
  <c r="BM23"/>
  <c r="BM21"/>
  <c r="BP31"/>
  <c r="BQ31" s="1"/>
  <c r="CH31" s="1"/>
  <c r="BP29"/>
  <c r="BQ29" s="1"/>
  <c r="CH29" s="1"/>
  <c r="BP19"/>
  <c r="BQ19" s="1"/>
  <c r="CH19" s="1"/>
  <c r="M19" i="4"/>
  <c r="BS27" i="3"/>
  <c r="BS25"/>
  <c r="BS23"/>
  <c r="BS21"/>
  <c r="BL31"/>
  <c r="BL29"/>
  <c r="BL26"/>
  <c r="BL24"/>
  <c r="BL22"/>
  <c r="BL19"/>
  <c r="H19" i="4"/>
  <c r="BM30" i="3"/>
  <c r="BM28"/>
  <c r="BM26"/>
  <c r="BM24"/>
  <c r="BM22"/>
  <c r="BM19"/>
  <c r="BV18"/>
  <c r="CG28"/>
  <c r="CG20"/>
  <c r="BL28"/>
  <c r="BP28"/>
  <c r="BQ28" s="1"/>
  <c r="CH28" s="1"/>
  <c r="BL20"/>
  <c r="BM20"/>
  <c r="BP20"/>
  <c r="BQ20" s="1"/>
  <c r="CH20" s="1"/>
  <c r="L18"/>
  <c r="L19"/>
  <c r="AM19" s="1"/>
  <c r="AN19" s="1"/>
  <c r="L20"/>
  <c r="L21"/>
  <c r="AM21" s="1"/>
  <c r="AN21" s="1"/>
  <c r="L22"/>
  <c r="L23"/>
  <c r="AM23" s="1"/>
  <c r="AN23" s="1"/>
  <c r="L24"/>
  <c r="L25"/>
  <c r="AM25" s="1"/>
  <c r="AN25" s="1"/>
  <c r="L26"/>
  <c r="L27"/>
  <c r="AM27" s="1"/>
  <c r="AN27" s="1"/>
  <c r="L28"/>
  <c r="L29"/>
  <c r="AM29" s="1"/>
  <c r="AN29" s="1"/>
  <c r="L30"/>
  <c r="L31"/>
  <c r="AM31" s="1"/>
  <c r="AN31" s="1"/>
  <c r="L15" i="4"/>
  <c r="AM18" i="3"/>
  <c r="AN18" s="1"/>
  <c r="AM20"/>
  <c r="AN20" s="1"/>
  <c r="AM22"/>
  <c r="AN22" s="1"/>
  <c r="AM24"/>
  <c r="AN24" s="1"/>
  <c r="AM26"/>
  <c r="AN26" s="1"/>
  <c r="AM28"/>
  <c r="AN28" s="1"/>
  <c r="AM30"/>
  <c r="AN30" s="1"/>
  <c r="L18" i="4"/>
  <c r="AJ18" i="3"/>
  <c r="AJ19"/>
  <c r="AJ20"/>
  <c r="AJ21"/>
  <c r="AJ22"/>
  <c r="AJ23"/>
  <c r="AJ24"/>
  <c r="AJ25"/>
  <c r="AJ26"/>
  <c r="AJ27"/>
  <c r="AJ28"/>
  <c r="AJ29"/>
  <c r="AJ30"/>
  <c r="AJ31"/>
  <c r="I18" i="4"/>
  <c r="AB18" i="3"/>
  <c r="AB19"/>
  <c r="AB20"/>
  <c r="AB21"/>
  <c r="AB22"/>
  <c r="AB23"/>
  <c r="AB24"/>
  <c r="AB25"/>
  <c r="AB26"/>
  <c r="AB27"/>
  <c r="AB28"/>
  <c r="AB29"/>
  <c r="AB30"/>
  <c r="AB31"/>
  <c r="I17" i="4"/>
  <c r="Z18" i="3"/>
  <c r="Z19"/>
  <c r="Z20"/>
  <c r="Z21"/>
  <c r="Z22"/>
  <c r="Z23"/>
  <c r="Z24"/>
  <c r="Z25"/>
  <c r="Z26"/>
  <c r="Z27"/>
  <c r="Z28"/>
  <c r="Z29"/>
  <c r="Z30"/>
  <c r="Z31"/>
  <c r="S18"/>
  <c r="AQ18" s="1"/>
  <c r="AR18" s="1"/>
  <c r="S19"/>
  <c r="S20"/>
  <c r="AQ20" s="1"/>
  <c r="AR20" s="1"/>
  <c r="S21"/>
  <c r="S22"/>
  <c r="AQ22" s="1"/>
  <c r="AR22" s="1"/>
  <c r="S23"/>
  <c r="S24"/>
  <c r="AQ24" s="1"/>
  <c r="AR24" s="1"/>
  <c r="S25"/>
  <c r="S26"/>
  <c r="AQ26" s="1"/>
  <c r="AR26" s="1"/>
  <c r="S27"/>
  <c r="S28"/>
  <c r="AQ28" s="1"/>
  <c r="AR28" s="1"/>
  <c r="S29"/>
  <c r="S30"/>
  <c r="AQ30" s="1"/>
  <c r="AR30" s="1"/>
  <c r="S31"/>
  <c r="U18"/>
  <c r="U19"/>
  <c r="U20"/>
  <c r="U21"/>
  <c r="U22"/>
  <c r="U23"/>
  <c r="U24"/>
  <c r="U25"/>
  <c r="U26"/>
  <c r="U27"/>
  <c r="U28"/>
  <c r="U29"/>
  <c r="U30"/>
  <c r="U31"/>
  <c r="I16" i="4"/>
  <c r="Q18" i="3"/>
  <c r="T18" s="1"/>
  <c r="Q19"/>
  <c r="T19" s="1"/>
  <c r="Q20"/>
  <c r="T20" s="1"/>
  <c r="Q21"/>
  <c r="T21" s="1"/>
  <c r="Q22"/>
  <c r="T22" s="1"/>
  <c r="Q23"/>
  <c r="T23" s="1"/>
  <c r="Q24"/>
  <c r="T24" s="1"/>
  <c r="Q25"/>
  <c r="T25" s="1"/>
  <c r="Q26"/>
  <c r="T26" s="1"/>
  <c r="Q27"/>
  <c r="T27" s="1"/>
  <c r="Q28"/>
  <c r="T28" s="1"/>
  <c r="Q29"/>
  <c r="T29" s="1"/>
  <c r="Q30"/>
  <c r="T30" s="1"/>
  <c r="Q31"/>
  <c r="T31" s="1"/>
  <c r="N18"/>
  <c r="N19"/>
  <c r="N20"/>
  <c r="N21"/>
  <c r="N22"/>
  <c r="N23"/>
  <c r="N24"/>
  <c r="N25"/>
  <c r="N26"/>
  <c r="N27"/>
  <c r="N28"/>
  <c r="N29"/>
  <c r="N30"/>
  <c r="N31"/>
  <c r="I15" i="4"/>
  <c r="M20"/>
  <c r="CG30" i="3" l="1"/>
  <c r="AQ21"/>
  <c r="AR21" s="1"/>
  <c r="AQ19"/>
  <c r="AR19" s="1"/>
  <c r="CG18"/>
  <c r="BV30"/>
  <c r="H17" i="4"/>
  <c r="G17"/>
  <c r="L16"/>
  <c r="AQ31" i="3"/>
  <c r="AR31" s="1"/>
  <c r="AQ29"/>
  <c r="AR29" s="1"/>
  <c r="AQ27"/>
  <c r="AR27" s="1"/>
  <c r="AQ25"/>
  <c r="AR25" s="1"/>
  <c r="AQ23"/>
  <c r="AR23" s="1"/>
  <c r="H15" i="4"/>
  <c r="G15"/>
  <c r="G16"/>
  <c r="J18"/>
  <c r="G18"/>
  <c r="J15"/>
  <c r="K15"/>
  <c r="BT21" i="3"/>
  <c r="BV21"/>
  <c r="CG21"/>
  <c r="BT25"/>
  <c r="BV25"/>
  <c r="CG25"/>
  <c r="N19" i="4"/>
  <c r="BT23" i="3"/>
  <c r="BV23"/>
  <c r="CG23"/>
  <c r="BT27"/>
  <c r="BV27"/>
  <c r="CG27"/>
  <c r="H16" i="4"/>
  <c r="R31" i="3"/>
  <c r="R30"/>
  <c r="R29"/>
  <c r="R28"/>
  <c r="R27"/>
  <c r="R26"/>
  <c r="R25"/>
  <c r="R24"/>
  <c r="R23"/>
  <c r="R22"/>
  <c r="R21"/>
  <c r="R20"/>
  <c r="R19"/>
  <c r="R18"/>
  <c r="H21" i="5"/>
  <c r="E21"/>
  <c r="B21"/>
  <c r="F20"/>
  <c r="B20"/>
  <c r="F36"/>
  <c r="AH18" i="3"/>
  <c r="AU18" s="1"/>
  <c r="AV18" s="1"/>
  <c r="AH19"/>
  <c r="AU19" s="1"/>
  <c r="AV19" s="1"/>
  <c r="AH20"/>
  <c r="AU20" s="1"/>
  <c r="AV20" s="1"/>
  <c r="AH21"/>
  <c r="AU21" s="1"/>
  <c r="AV21" s="1"/>
  <c r="AH22"/>
  <c r="AU22" s="1"/>
  <c r="AV22" s="1"/>
  <c r="AH23"/>
  <c r="AU23" s="1"/>
  <c r="AV23" s="1"/>
  <c r="AH24"/>
  <c r="AU24" s="1"/>
  <c r="AV24" s="1"/>
  <c r="AH25"/>
  <c r="AU25" s="1"/>
  <c r="AV25" s="1"/>
  <c r="AH26"/>
  <c r="AU26" s="1"/>
  <c r="AV26" s="1"/>
  <c r="AH27"/>
  <c r="AU27" s="1"/>
  <c r="AV27" s="1"/>
  <c r="AH28"/>
  <c r="AU28" s="1"/>
  <c r="AV28" s="1"/>
  <c r="AH29"/>
  <c r="AU29" s="1"/>
  <c r="AV29" s="1"/>
  <c r="AH30"/>
  <c r="AU30" s="1"/>
  <c r="AV30" s="1"/>
  <c r="AH31"/>
  <c r="AU31" s="1"/>
  <c r="AV31" s="1"/>
  <c r="AF18"/>
  <c r="AF19"/>
  <c r="AF20"/>
  <c r="AF21"/>
  <c r="AF22"/>
  <c r="AF23"/>
  <c r="AF24"/>
  <c r="AF25"/>
  <c r="AF26"/>
  <c r="AF27"/>
  <c r="AF28"/>
  <c r="AF29"/>
  <c r="AF30"/>
  <c r="AF31"/>
  <c r="X18"/>
  <c r="Y18" s="1"/>
  <c r="X19"/>
  <c r="Y19" s="1"/>
  <c r="X20"/>
  <c r="Y20" s="1"/>
  <c r="X21"/>
  <c r="Y21" s="1"/>
  <c r="X22"/>
  <c r="Y22" s="1"/>
  <c r="X23"/>
  <c r="Y23" s="1"/>
  <c r="X24"/>
  <c r="X25"/>
  <c r="Y25" s="1"/>
  <c r="X26"/>
  <c r="Y26" s="1"/>
  <c r="X27"/>
  <c r="Y27" s="1"/>
  <c r="X28"/>
  <c r="Y28" s="1"/>
  <c r="X29"/>
  <c r="Y29" s="1"/>
  <c r="X30"/>
  <c r="Y30" s="1"/>
  <c r="X31"/>
  <c r="Y31" s="1"/>
  <c r="J18"/>
  <c r="J19"/>
  <c r="J20"/>
  <c r="J21"/>
  <c r="J22"/>
  <c r="J23"/>
  <c r="J24"/>
  <c r="J25"/>
  <c r="J26"/>
  <c r="J27"/>
  <c r="J28"/>
  <c r="J29"/>
  <c r="J30"/>
  <c r="J31"/>
  <c r="K16" i="4" l="1"/>
  <c r="J16"/>
  <c r="K18"/>
  <c r="H18"/>
  <c r="AO29" i="3"/>
  <c r="AP29" s="1"/>
  <c r="AO31"/>
  <c r="AP31" s="1"/>
  <c r="AK30"/>
  <c r="K30"/>
  <c r="AK28"/>
  <c r="K28"/>
  <c r="AK26"/>
  <c r="K26"/>
  <c r="AK24"/>
  <c r="K24"/>
  <c r="K20"/>
  <c r="AK20"/>
  <c r="K18"/>
  <c r="AK18"/>
  <c r="AS30"/>
  <c r="AT30" s="1"/>
  <c r="AG30"/>
  <c r="AG28"/>
  <c r="AS28"/>
  <c r="AG26"/>
  <c r="AS26"/>
  <c r="AG24"/>
  <c r="AS24"/>
  <c r="AG22"/>
  <c r="AS22"/>
  <c r="AS20"/>
  <c r="AG20"/>
  <c r="AS18"/>
  <c r="AG18"/>
  <c r="K31"/>
  <c r="AK31"/>
  <c r="K29"/>
  <c r="AK29"/>
  <c r="M27"/>
  <c r="K27"/>
  <c r="AK27"/>
  <c r="K25"/>
  <c r="AK25"/>
  <c r="K23"/>
  <c r="AK23"/>
  <c r="AK21"/>
  <c r="K21"/>
  <c r="AK19"/>
  <c r="K19"/>
  <c r="AS31"/>
  <c r="AG31"/>
  <c r="AS29"/>
  <c r="AT29" s="1"/>
  <c r="AG29"/>
  <c r="AS27"/>
  <c r="AT27" s="1"/>
  <c r="AG27"/>
  <c r="AS25"/>
  <c r="AT25" s="1"/>
  <c r="AG25"/>
  <c r="AS23"/>
  <c r="AT23" s="1"/>
  <c r="AG23"/>
  <c r="AS21"/>
  <c r="AG21"/>
  <c r="AS19"/>
  <c r="AG19"/>
  <c r="AO18"/>
  <c r="AP18" s="1"/>
  <c r="AO20"/>
  <c r="AP20" s="1"/>
  <c r="AO26"/>
  <c r="AP26" s="1"/>
  <c r="AO28"/>
  <c r="AP28" s="1"/>
  <c r="AO19"/>
  <c r="AP19" s="1"/>
  <c r="AO21"/>
  <c r="AP21" s="1"/>
  <c r="AO22"/>
  <c r="AP22" s="1"/>
  <c r="AO23"/>
  <c r="AP23" s="1"/>
  <c r="AO25"/>
  <c r="AP25" s="1"/>
  <c r="AO27"/>
  <c r="AP27" s="1"/>
  <c r="AO30"/>
  <c r="AP30" s="1"/>
  <c r="M15" i="4"/>
  <c r="AO24" i="3"/>
  <c r="Y24"/>
  <c r="AK22"/>
  <c r="K22"/>
  <c r="M29"/>
  <c r="M25"/>
  <c r="M21"/>
  <c r="AI29"/>
  <c r="AI19"/>
  <c r="M31"/>
  <c r="M23"/>
  <c r="M19"/>
  <c r="AI31"/>
  <c r="AI27"/>
  <c r="AI23"/>
  <c r="AI21"/>
  <c r="M30"/>
  <c r="M28"/>
  <c r="M26"/>
  <c r="M24"/>
  <c r="M22"/>
  <c r="M20"/>
  <c r="M18"/>
  <c r="AI30"/>
  <c r="AI28"/>
  <c r="AI26"/>
  <c r="AI24"/>
  <c r="AI22"/>
  <c r="AI20"/>
  <c r="AI18"/>
  <c r="AA24"/>
  <c r="AA28"/>
  <c r="AA20"/>
  <c r="AA31"/>
  <c r="AA29"/>
  <c r="AA27"/>
  <c r="AA25"/>
  <c r="AA23"/>
  <c r="AA21"/>
  <c r="AA19"/>
  <c r="AA30"/>
  <c r="AA26"/>
  <c r="AA22"/>
  <c r="AA18"/>
  <c r="C24" i="5"/>
  <c r="F24"/>
  <c r="AX19" i="3"/>
  <c r="BA19" s="1"/>
  <c r="AI25"/>
  <c r="AX30"/>
  <c r="BA30" s="1"/>
  <c r="AT31" l="1"/>
  <c r="AT24"/>
  <c r="AT22"/>
  <c r="AT21"/>
  <c r="AT19"/>
  <c r="AT20"/>
  <c r="AT26"/>
  <c r="AT28"/>
  <c r="AP24"/>
  <c r="AL22"/>
  <c r="AW22"/>
  <c r="BB22" s="1"/>
  <c r="AL19"/>
  <c r="AW19"/>
  <c r="AL21"/>
  <c r="AW21"/>
  <c r="AL29"/>
  <c r="AY29" s="1"/>
  <c r="AW29"/>
  <c r="AL31"/>
  <c r="AW31"/>
  <c r="AL18"/>
  <c r="AW18"/>
  <c r="AL20"/>
  <c r="AY20" s="1"/>
  <c r="AW20"/>
  <c r="AL23"/>
  <c r="AY23" s="1"/>
  <c r="AW23"/>
  <c r="AL25"/>
  <c r="AY25" s="1"/>
  <c r="AW25"/>
  <c r="AL27"/>
  <c r="AY27" s="1"/>
  <c r="AW27"/>
  <c r="AL24"/>
  <c r="AW24"/>
  <c r="BB24" s="1"/>
  <c r="AL26"/>
  <c r="AW26"/>
  <c r="AL28"/>
  <c r="AW28"/>
  <c r="AL30"/>
  <c r="AY30" s="1"/>
  <c r="AW30"/>
  <c r="AT18"/>
  <c r="AX26"/>
  <c r="BA26" s="1"/>
  <c r="AX31"/>
  <c r="BA31" s="1"/>
  <c r="AX22"/>
  <c r="BA22" s="1"/>
  <c r="AX18"/>
  <c r="BA18" s="1"/>
  <c r="AX24"/>
  <c r="BA24" s="1"/>
  <c r="AX20"/>
  <c r="BA20" s="1"/>
  <c r="AX28"/>
  <c r="BA28" s="1"/>
  <c r="AX21"/>
  <c r="BA21" s="1"/>
  <c r="AX25"/>
  <c r="BA25" s="1"/>
  <c r="AX29"/>
  <c r="BA29" s="1"/>
  <c r="AX23"/>
  <c r="BA23" s="1"/>
  <c r="AX27"/>
  <c r="BA27" s="1"/>
  <c r="AY26" l="1"/>
  <c r="AY31"/>
  <c r="AY19"/>
  <c r="AY22"/>
  <c r="AY28"/>
  <c r="AZ28" s="1"/>
  <c r="CF28" s="1"/>
  <c r="CI28" s="1"/>
  <c r="CJ28" s="1"/>
  <c r="AY24"/>
  <c r="AY21"/>
  <c r="N15" i="4"/>
  <c r="CE22" i="3"/>
  <c r="AZ22"/>
  <c r="CF22" s="1"/>
  <c r="CI22" s="1"/>
  <c r="CJ22" s="1"/>
  <c r="CE30"/>
  <c r="AZ30"/>
  <c r="CF30" s="1"/>
  <c r="CI30" s="1"/>
  <c r="CJ30" s="1"/>
  <c r="CE28"/>
  <c r="CE26"/>
  <c r="AZ26"/>
  <c r="CF26" s="1"/>
  <c r="CI26" s="1"/>
  <c r="CJ26" s="1"/>
  <c r="CE24"/>
  <c r="AZ24"/>
  <c r="CF24" s="1"/>
  <c r="CI24" s="1"/>
  <c r="CJ24" s="1"/>
  <c r="CE27"/>
  <c r="AZ27"/>
  <c r="CF27" s="1"/>
  <c r="CI27" s="1"/>
  <c r="CJ27" s="1"/>
  <c r="CE25"/>
  <c r="AZ25"/>
  <c r="CF25" s="1"/>
  <c r="CI25" s="1"/>
  <c r="CJ25" s="1"/>
  <c r="CE23"/>
  <c r="AZ23"/>
  <c r="CF23" s="1"/>
  <c r="CI23" s="1"/>
  <c r="CJ23" s="1"/>
  <c r="CE20"/>
  <c r="AZ20"/>
  <c r="CF20" s="1"/>
  <c r="CI20" s="1"/>
  <c r="CJ20" s="1"/>
  <c r="CE18"/>
  <c r="BB18"/>
  <c r="CE31"/>
  <c r="AZ31"/>
  <c r="CF31" s="1"/>
  <c r="CI31" s="1"/>
  <c r="CJ31" s="1"/>
  <c r="CE29"/>
  <c r="AZ29"/>
  <c r="CF29" s="1"/>
  <c r="CI29" s="1"/>
  <c r="CJ29" s="1"/>
  <c r="CE21"/>
  <c r="AZ21"/>
  <c r="CF21" s="1"/>
  <c r="CI21" s="1"/>
  <c r="CJ21" s="1"/>
  <c r="CE19"/>
  <c r="AZ19"/>
  <c r="CF19" s="1"/>
  <c r="CI19" s="1"/>
  <c r="CJ19" s="1"/>
  <c r="AY18"/>
  <c r="AZ18" s="1"/>
  <c r="CF18" s="1"/>
  <c r="CI18" s="1"/>
  <c r="CJ18" s="1"/>
  <c r="E20" i="4" l="1"/>
  <c r="C21" s="1"/>
</calcChain>
</file>

<file path=xl/comments1.xml><?xml version="1.0" encoding="utf-8"?>
<comments xmlns="http://schemas.openxmlformats.org/spreadsheetml/2006/main">
  <authors>
    <author>compaq</author>
  </authors>
  <commentList>
    <comment ref="J17" authorId="0">
      <text>
        <r>
          <rPr>
            <b/>
            <sz val="9"/>
            <color indexed="81"/>
            <rFont val="Tahoma"/>
            <family val="2"/>
          </rPr>
          <t>compaq: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2"/>
            <color indexed="81"/>
            <rFont val="Tahoma"/>
            <family val="2"/>
          </rPr>
          <t>=si(H19&gt;=I19;H19;I19)</t>
        </r>
      </text>
    </comment>
    <comment ref="Q17" authorId="0">
      <text>
        <r>
          <rPr>
            <b/>
            <sz val="9"/>
            <color indexed="81"/>
            <rFont val="Tahoma"/>
            <family val="2"/>
          </rPr>
          <t>compaq:</t>
        </r>
        <r>
          <rPr>
            <sz val="9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>=si(H19&gt;=I19;H19;I19)</t>
        </r>
      </text>
    </comment>
  </commentList>
</comments>
</file>

<file path=xl/sharedStrings.xml><?xml version="1.0" encoding="utf-8"?>
<sst xmlns="http://schemas.openxmlformats.org/spreadsheetml/2006/main" count="359" uniqueCount="198">
  <si>
    <t>N°</t>
  </si>
  <si>
    <t>Matri,</t>
  </si>
  <si>
    <t>Nom</t>
  </si>
  <si>
    <t>Prénom</t>
  </si>
  <si>
    <t xml:space="preserve">Session </t>
  </si>
  <si>
    <t>à :</t>
  </si>
  <si>
    <t>Wilaya :</t>
  </si>
  <si>
    <t xml:space="preserve">Date </t>
  </si>
  <si>
    <t>Lieu</t>
  </si>
  <si>
    <t>Wil</t>
  </si>
  <si>
    <t>Mémoire de fin de cycle</t>
  </si>
  <si>
    <t>Mémoire</t>
  </si>
  <si>
    <t>Décision</t>
  </si>
  <si>
    <t>E,L,Sx 2</t>
  </si>
  <si>
    <t>D,E,M,V,T x3</t>
  </si>
  <si>
    <t>P,T,A,R,D,E x3</t>
  </si>
  <si>
    <t>Ang x1</t>
  </si>
  <si>
    <t xml:space="preserve">Economie - Législation - Santé </t>
  </si>
  <si>
    <t>Processus toxiques et allergiques et rapport avec les déséquilbres de l'environnement</t>
  </si>
  <si>
    <t>Anglais</t>
  </si>
  <si>
    <t>Credits : 12 - Coef : 6</t>
  </si>
  <si>
    <t xml:space="preserve">Prénom : </t>
  </si>
  <si>
    <t xml:space="preserve">N° d'inscription : </t>
  </si>
  <si>
    <t xml:space="preserve">Semestre </t>
  </si>
  <si>
    <t>Unités d'enseignement (U.E)</t>
  </si>
  <si>
    <t>Matière(s) constitutive(s) de l'unité d'enseignement</t>
  </si>
  <si>
    <t>Résultats obtenus</t>
  </si>
  <si>
    <t>Nature</t>
  </si>
  <si>
    <t xml:space="preserve">Code et intitulé </t>
  </si>
  <si>
    <t>Crédits requis</t>
  </si>
  <si>
    <t>Coef.</t>
  </si>
  <si>
    <t>Intitulé</t>
  </si>
  <si>
    <t>Matiere</t>
  </si>
  <si>
    <t>U.E</t>
  </si>
  <si>
    <t>Semestre</t>
  </si>
  <si>
    <t>Note</t>
  </si>
  <si>
    <t>Crédits</t>
  </si>
  <si>
    <t>Session</t>
  </si>
  <si>
    <t>UE FI</t>
  </si>
  <si>
    <t>UE MI</t>
  </si>
  <si>
    <t>UE DI</t>
  </si>
  <si>
    <t xml:space="preserve">Décision : </t>
  </si>
  <si>
    <t>Le chef de département</t>
  </si>
  <si>
    <r>
      <t xml:space="preserve">Diplôme préparé : </t>
    </r>
    <r>
      <rPr>
        <b/>
        <sz val="14"/>
        <color indexed="8"/>
        <rFont val="Times New Roman"/>
        <family val="1"/>
      </rPr>
      <t xml:space="preserve">Master académique </t>
    </r>
  </si>
  <si>
    <t>Moyenne</t>
  </si>
  <si>
    <t>UE TI</t>
  </si>
  <si>
    <t>Unité d'Enseignement Transversale I</t>
  </si>
  <si>
    <t>Deséquilibres de l'environnement et mutagenèse vieillissement et tumorigenèse</t>
  </si>
  <si>
    <t xml:space="preserve">credits validés </t>
  </si>
  <si>
    <t>credits Capitalisés</t>
  </si>
  <si>
    <t>Résultats</t>
  </si>
  <si>
    <t>EMD</t>
  </si>
  <si>
    <t>RAT.</t>
  </si>
  <si>
    <t>NOTE</t>
  </si>
  <si>
    <t>Crédit</t>
  </si>
  <si>
    <t>Grade</t>
  </si>
  <si>
    <t>crédits</t>
  </si>
  <si>
    <t>Nbr.Rat,</t>
  </si>
  <si>
    <t>Session*</t>
  </si>
  <si>
    <t>N. Rat.</t>
  </si>
  <si>
    <t>République Algérienne Démocratique et Populaire</t>
  </si>
  <si>
    <t>Ministère de l'Enseignement Supérieur et de la Recherche Scientifique</t>
  </si>
  <si>
    <t>Faculté des Sciences de la Nature et de la Vie</t>
  </si>
  <si>
    <t>Département des Sciences Biologiques de l'Environnement</t>
  </si>
  <si>
    <t>ATTESTATION DE SUCCES</t>
  </si>
  <si>
    <t>Prénom :</t>
  </si>
  <si>
    <t>Né ( e) le</t>
  </si>
  <si>
    <t xml:space="preserve">à : </t>
  </si>
  <si>
    <t>wilaya :</t>
  </si>
  <si>
    <t xml:space="preserve">           a été déclaré ( e ) admis ( e ) par délibération du jury pour l’obtention du diplôme de Master </t>
  </si>
  <si>
    <r>
      <t>Domaine :</t>
    </r>
    <r>
      <rPr>
        <sz val="12"/>
        <rFont val="Times New Roman"/>
        <family val="1"/>
      </rPr>
      <t xml:space="preserve"> Sciences de la Nature et de la Vie </t>
    </r>
  </si>
  <si>
    <r>
      <t>Filière :</t>
    </r>
    <r>
      <rPr>
        <sz val="12"/>
        <rFont val="Times New Roman"/>
        <family val="1"/>
      </rPr>
      <t xml:space="preserve"> Sciences de l’environnement </t>
    </r>
  </si>
  <si>
    <r>
      <t>Spécialité :</t>
    </r>
    <r>
      <rPr>
        <sz val="12"/>
        <rFont val="Times New Roman"/>
        <family val="1"/>
      </rPr>
      <t xml:space="preserve"> Environnement et Santé Publique,</t>
    </r>
  </si>
  <si>
    <r>
      <t>Département :</t>
    </r>
    <r>
      <rPr>
        <sz val="12"/>
        <rFont val="Times New Roman"/>
        <family val="1"/>
      </rPr>
      <t xml:space="preserve"> Sciences Biologiques de l'Environnement,</t>
    </r>
  </si>
  <si>
    <t xml:space="preserve">          Cette attestation est délivrée à l’intéressé (e) pour servir et valoir ce que de droit.</t>
  </si>
  <si>
    <t>Ratt.</t>
  </si>
  <si>
    <t>Résultats UE</t>
  </si>
  <si>
    <t>Résultats semestre</t>
  </si>
  <si>
    <t>Mention</t>
  </si>
  <si>
    <t xml:space="preserve">            avec la note de </t>
  </si>
  <si>
    <t xml:space="preserve">et la mention </t>
  </si>
  <si>
    <t xml:space="preserve">            Je soussigné, Monsieur BEKDOUCHE Farid,  chef du département des   Sciences   Biologiques   de  l'Environnement,  Faculté  des Sciences de la Nature et de la Vie, de  l’Université de Béjaia, certifie que l’étudiant (e) : </t>
  </si>
  <si>
    <t>/20</t>
  </si>
  <si>
    <r>
      <t>Promotion :</t>
    </r>
    <r>
      <rPr>
        <sz val="12"/>
        <rFont val="Times New Roman"/>
        <family val="1"/>
      </rPr>
      <t xml:space="preserve"> 2011/2012.</t>
    </r>
  </si>
  <si>
    <t xml:space="preserve">   Fait à Béjaia le :</t>
  </si>
  <si>
    <t xml:space="preserve">    Le Chef du Département </t>
  </si>
  <si>
    <t xml:space="preserve">   Bekdouche Farid  </t>
  </si>
  <si>
    <t>Résultas Matières</t>
  </si>
  <si>
    <t xml:space="preserve">Date de naissance :                              </t>
  </si>
  <si>
    <t xml:space="preserve">Nom: </t>
  </si>
  <si>
    <t xml:space="preserve">Total des crédits cumulés pour l'année ( S3 + S4) : </t>
  </si>
  <si>
    <t>Matricule</t>
  </si>
  <si>
    <t>Semestre 3</t>
  </si>
  <si>
    <t>Semestre 4</t>
  </si>
  <si>
    <t>Moy Semestre 4</t>
  </si>
  <si>
    <t>Moy UEF41</t>
  </si>
  <si>
    <t>UEM3I</t>
  </si>
  <si>
    <t>UED3I</t>
  </si>
  <si>
    <t>UET3I</t>
  </si>
  <si>
    <t>Moy UEM3I</t>
  </si>
  <si>
    <t>Moy UED3I</t>
  </si>
  <si>
    <t>Moy UET3I</t>
  </si>
  <si>
    <t xml:space="preserve">Total des Crédits </t>
  </si>
  <si>
    <t>Credit : 12 - Coef : 1</t>
  </si>
  <si>
    <t>Credit : 6 - Coef : 2</t>
  </si>
  <si>
    <t>Moy. Semestre</t>
  </si>
  <si>
    <t>Président du Jury :</t>
  </si>
  <si>
    <t>Crédits S3</t>
  </si>
  <si>
    <t>Crédits S4</t>
  </si>
  <si>
    <t>Résultats Année</t>
  </si>
  <si>
    <t>Moyenne semestre 4</t>
  </si>
  <si>
    <t>Moyenne  semestre 3</t>
  </si>
  <si>
    <t>Semestre III</t>
  </si>
  <si>
    <t>Semestre IV</t>
  </si>
  <si>
    <t>Unité d'Enseignement Methodologique I</t>
  </si>
  <si>
    <t>Unité d'Enseignement Découverte I</t>
  </si>
  <si>
    <t>Unité d'Enseignement Fondamentale I</t>
  </si>
  <si>
    <t>Sonia</t>
  </si>
  <si>
    <t>DEMOCRATIQUE ET POPULAIRE</t>
  </si>
  <si>
    <t>ET DE LA RECHERCHE SCIENTIFIQUE</t>
  </si>
  <si>
    <r>
      <t>Département :</t>
    </r>
    <r>
      <rPr>
        <b/>
        <sz val="14"/>
        <color indexed="8"/>
        <rFont val="Times New Roman"/>
        <family val="1"/>
      </rPr>
      <t xml:space="preserve"> Sciences Biologiques de l'Environnement</t>
    </r>
  </si>
  <si>
    <r>
      <t>Faculté :</t>
    </r>
    <r>
      <rPr>
        <b/>
        <sz val="14"/>
        <color indexed="8"/>
        <rFont val="Times New Roman"/>
        <family val="1"/>
      </rPr>
      <t xml:space="preserve"> Sciences de la Nature et de la Vie</t>
    </r>
  </si>
  <si>
    <t xml:space="preserve">MINISTERE  DE L'ENSEIGNEMENT SUPERIEURE </t>
  </si>
  <si>
    <t>Fait à Béjaia le</t>
  </si>
  <si>
    <r>
      <t xml:space="preserve">Etablissement : </t>
    </r>
    <r>
      <rPr>
        <b/>
        <sz val="14"/>
        <color indexed="8"/>
        <rFont val="Times New Roman"/>
        <family val="1"/>
      </rPr>
      <t>Université Abderrahmane Mira de Béjaia</t>
    </r>
  </si>
  <si>
    <r>
      <t xml:space="preserve">Niveau d'étude : </t>
    </r>
    <r>
      <rPr>
        <b/>
        <sz val="14"/>
        <color indexed="8"/>
        <rFont val="Times New Roman"/>
        <family val="1"/>
      </rPr>
      <t>Deuxième Année</t>
    </r>
  </si>
  <si>
    <r>
      <t>Domaine :</t>
    </r>
    <r>
      <rPr>
        <b/>
        <sz val="14"/>
        <color indexed="8"/>
        <rFont val="Times New Roman"/>
        <family val="1"/>
      </rPr>
      <t xml:space="preserve"> Sciences de la Nature et de la Vie</t>
    </r>
  </si>
  <si>
    <r>
      <t xml:space="preserve">Filière : </t>
    </r>
    <r>
      <rPr>
        <b/>
        <sz val="14"/>
        <color indexed="8"/>
        <rFont val="Times New Roman"/>
        <family val="1"/>
      </rPr>
      <t>Sciences de l'Environnement</t>
    </r>
  </si>
  <si>
    <r>
      <t xml:space="preserve">Spécialité : </t>
    </r>
    <r>
      <rPr>
        <b/>
        <sz val="14"/>
        <color indexed="8"/>
        <rFont val="Times New Roman"/>
        <family val="1"/>
      </rPr>
      <t>Environnement et Santé Publique</t>
    </r>
  </si>
  <si>
    <r>
      <t xml:space="preserve">ANNEE UNIVERSITAIRE : </t>
    </r>
    <r>
      <rPr>
        <b/>
        <sz val="14"/>
        <color indexed="8"/>
        <rFont val="Times New Roman"/>
        <family val="1"/>
      </rPr>
      <t>2012/2013</t>
    </r>
  </si>
  <si>
    <t>RELEVE DE NOTES</t>
  </si>
  <si>
    <t xml:space="preserve">Total des crédits cumulés dans le cursus : </t>
  </si>
  <si>
    <t xml:space="preserve">REPUBLIQUE ALGERIENNE </t>
  </si>
  <si>
    <t>AFFAR</t>
  </si>
  <si>
    <t>Faycal</t>
  </si>
  <si>
    <t>AZOUG</t>
  </si>
  <si>
    <t>Salem</t>
  </si>
  <si>
    <t>BOUBEKRI</t>
  </si>
  <si>
    <t>Sihem</t>
  </si>
  <si>
    <t>BOUDAOUD</t>
  </si>
  <si>
    <t>Sadika</t>
  </si>
  <si>
    <t>Mounir</t>
  </si>
  <si>
    <t>DJOUDER</t>
  </si>
  <si>
    <t>Zahia</t>
  </si>
  <si>
    <t>HAMANI</t>
  </si>
  <si>
    <t>Zohra</t>
  </si>
  <si>
    <t>KEMACHA</t>
  </si>
  <si>
    <t>KESSOUM</t>
  </si>
  <si>
    <t>Samia</t>
  </si>
  <si>
    <t>MEBARKI</t>
  </si>
  <si>
    <t>Yasmine</t>
  </si>
  <si>
    <t>MOUHOUBI</t>
  </si>
  <si>
    <t>Fatsah</t>
  </si>
  <si>
    <t>MOUMEN</t>
  </si>
  <si>
    <t>Sarra</t>
  </si>
  <si>
    <t>MOUMENE</t>
  </si>
  <si>
    <t>Maya</t>
  </si>
  <si>
    <t>OUCHERIAH</t>
  </si>
  <si>
    <t>Wafia</t>
  </si>
  <si>
    <t>06550811CSN</t>
  </si>
  <si>
    <t>09SN0237</t>
  </si>
  <si>
    <t>09SN0639</t>
  </si>
  <si>
    <t>09SN0817</t>
  </si>
  <si>
    <t>09SN0664</t>
  </si>
  <si>
    <t>09SN0907</t>
  </si>
  <si>
    <t>10SN230</t>
  </si>
  <si>
    <t>09SN0709</t>
  </si>
  <si>
    <t>09SN0045</t>
  </si>
  <si>
    <t>10SN064</t>
  </si>
  <si>
    <t>09SN0469</t>
  </si>
  <si>
    <t>09SN0670</t>
  </si>
  <si>
    <t>09SN0140</t>
  </si>
  <si>
    <t>09ST034910CSN</t>
  </si>
  <si>
    <t>Abandon</t>
  </si>
  <si>
    <t>CHEKIR</t>
  </si>
  <si>
    <t>12/07/1985</t>
  </si>
  <si>
    <t>Bejaia</t>
  </si>
  <si>
    <t>18/05/1987</t>
  </si>
  <si>
    <t>Sidi aich</t>
  </si>
  <si>
    <t>17/03/1987</t>
  </si>
  <si>
    <t>Béjaia</t>
  </si>
  <si>
    <t>27/02/1989</t>
  </si>
  <si>
    <t>Beni djeellil</t>
  </si>
  <si>
    <t>07/03/1987</t>
  </si>
  <si>
    <t>Oued ghir</t>
  </si>
  <si>
    <t>18/02/1987</t>
  </si>
  <si>
    <t>14/01/1988</t>
  </si>
  <si>
    <t>Tazmalt</t>
  </si>
  <si>
    <t>29/05/1988</t>
  </si>
  <si>
    <t>Feraoun</t>
  </si>
  <si>
    <t>16/07/1990</t>
  </si>
  <si>
    <t>Akbou</t>
  </si>
  <si>
    <t>25/03/1989</t>
  </si>
  <si>
    <t>28/05/1989</t>
  </si>
  <si>
    <t>Feraoune</t>
  </si>
  <si>
    <t>04/11/1991</t>
  </si>
  <si>
    <t>19/07/1989</t>
  </si>
  <si>
    <t>21/02/1989</t>
  </si>
</sst>
</file>

<file path=xl/styles.xml><?xml version="1.0" encoding="utf-8"?>
<styleSheet xmlns="http://schemas.openxmlformats.org/spreadsheetml/2006/main">
  <numFmts count="2">
    <numFmt numFmtId="164" formatCode="00"/>
    <numFmt numFmtId="165" formatCode="00.00"/>
  </numFmts>
  <fonts count="42">
    <font>
      <sz val="10"/>
      <name val="Arial"/>
    </font>
    <font>
      <b/>
      <sz val="12"/>
      <name val="Arial"/>
      <family val="2"/>
    </font>
    <font>
      <sz val="10"/>
      <name val="Arial"/>
      <family val="2"/>
    </font>
    <font>
      <sz val="11"/>
      <name val="Arial"/>
      <family val="2"/>
    </font>
    <font>
      <sz val="12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16"/>
      <name val="Arial"/>
      <family val="2"/>
    </font>
    <font>
      <b/>
      <sz val="14"/>
      <name val="Arial"/>
      <family val="2"/>
    </font>
    <font>
      <sz val="10"/>
      <color indexed="8"/>
      <name val="Times New Roman"/>
      <family val="1"/>
    </font>
    <font>
      <sz val="11"/>
      <color indexed="8"/>
      <name val="Times New Roman"/>
      <family val="1"/>
    </font>
    <font>
      <b/>
      <sz val="16"/>
      <color indexed="8"/>
      <name val="Times New Roman"/>
      <family val="1"/>
    </font>
    <font>
      <u/>
      <sz val="16"/>
      <color indexed="8"/>
      <name val="Times New Roman"/>
      <family val="1"/>
    </font>
    <font>
      <sz val="14"/>
      <color indexed="8"/>
      <name val="Times New Roman"/>
      <family val="1"/>
    </font>
    <font>
      <b/>
      <sz val="14"/>
      <color indexed="8"/>
      <name val="Times New Roman"/>
      <family val="1"/>
    </font>
    <font>
      <u/>
      <sz val="20"/>
      <color indexed="8"/>
      <name val="Times New Roman"/>
      <family val="1"/>
    </font>
    <font>
      <sz val="14"/>
      <name val="Arial"/>
      <family val="2"/>
    </font>
    <font>
      <b/>
      <sz val="14"/>
      <color indexed="8"/>
      <name val="Arial"/>
      <family val="2"/>
    </font>
    <font>
      <sz val="14"/>
      <color indexed="8"/>
      <name val="Arial"/>
      <family val="2"/>
    </font>
    <font>
      <b/>
      <sz val="12"/>
      <color indexed="8"/>
      <name val="Arial"/>
      <family val="2"/>
    </font>
    <font>
      <sz val="12"/>
      <color indexed="8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indexed="81"/>
      <name val="Tahoma"/>
      <family val="2"/>
    </font>
    <font>
      <sz val="14"/>
      <color indexed="81"/>
      <name val="Tahoma"/>
      <family val="2"/>
    </font>
    <font>
      <b/>
      <sz val="12"/>
      <name val="Times New Roman"/>
      <family val="1"/>
    </font>
    <font>
      <sz val="12"/>
      <name val="Times New Roman"/>
      <family val="1"/>
    </font>
    <font>
      <sz val="14"/>
      <name val="Times New Roman"/>
      <family val="1"/>
    </font>
    <font>
      <sz val="12"/>
      <color rgb="FF000000"/>
      <name val="Times New Roman"/>
      <family val="1"/>
    </font>
    <font>
      <b/>
      <sz val="16"/>
      <name val="Informal Roman"/>
      <family val="4"/>
    </font>
    <font>
      <b/>
      <sz val="11"/>
      <name val="Arial"/>
      <family val="2"/>
    </font>
    <font>
      <sz val="18"/>
      <name val="Arial"/>
      <family val="2"/>
    </font>
    <font>
      <b/>
      <sz val="16"/>
      <name val="Arial"/>
      <family val="2"/>
    </font>
    <font>
      <sz val="10"/>
      <color theme="0"/>
      <name val="Arial"/>
      <family val="2"/>
    </font>
    <font>
      <sz val="16"/>
      <color indexed="8"/>
      <name val="Times New Roman"/>
      <family val="1"/>
    </font>
    <font>
      <sz val="14"/>
      <color theme="0"/>
      <name val="Times New Roman"/>
      <family val="1"/>
    </font>
    <font>
      <sz val="13"/>
      <color indexed="8"/>
      <name val="Times New Roman"/>
      <family val="1"/>
    </font>
    <font>
      <sz val="13"/>
      <name val="Arial"/>
      <family val="2"/>
    </font>
    <font>
      <sz val="14"/>
      <color theme="1"/>
      <name val="Times New Roman"/>
      <family val="1"/>
    </font>
    <font>
      <b/>
      <u/>
      <sz val="18"/>
      <color indexed="8"/>
      <name val="Times New Roman"/>
      <family val="1"/>
    </font>
    <font>
      <b/>
      <sz val="14"/>
      <color theme="0"/>
      <name val="Times New Roman"/>
      <family val="1"/>
    </font>
    <font>
      <sz val="14"/>
      <color theme="0"/>
      <name val="Arial"/>
      <family val="2"/>
    </font>
  </fonts>
  <fills count="2">
    <fill>
      <patternFill patternType="none"/>
    </fill>
    <fill>
      <patternFill patternType="gray125"/>
    </fill>
  </fills>
  <borders count="5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1">
    <xf numFmtId="0" fontId="0" fillId="0" borderId="0" xfId="0"/>
    <xf numFmtId="0" fontId="0" fillId="0" borderId="1" xfId="0" applyBorder="1"/>
    <xf numFmtId="0" fontId="0" fillId="0" borderId="0" xfId="0" applyBorder="1"/>
    <xf numFmtId="0" fontId="3" fillId="0" borderId="0" xfId="0" applyFont="1" applyBorder="1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7" fillId="0" borderId="4" xfId="0" applyFont="1" applyBorder="1"/>
    <xf numFmtId="0" fontId="7" fillId="0" borderId="5" xfId="0" applyFont="1" applyBorder="1"/>
    <xf numFmtId="0" fontId="7" fillId="0" borderId="1" xfId="0" applyFont="1" applyBorder="1"/>
    <xf numFmtId="0" fontId="7" fillId="0" borderId="0" xfId="0" applyFont="1" applyBorder="1"/>
    <xf numFmtId="164" fontId="7" fillId="0" borderId="5" xfId="0" applyNumberFormat="1" applyFont="1" applyBorder="1"/>
    <xf numFmtId="164" fontId="7" fillId="0" borderId="0" xfId="0" applyNumberFormat="1" applyFont="1" applyBorder="1"/>
    <xf numFmtId="164" fontId="0" fillId="0" borderId="0" xfId="0" applyNumberFormat="1" applyBorder="1"/>
    <xf numFmtId="165" fontId="0" fillId="0" borderId="0" xfId="0" applyNumberFormat="1" applyBorder="1"/>
    <xf numFmtId="0" fontId="8" fillId="0" borderId="0" xfId="0" applyFont="1"/>
    <xf numFmtId="0" fontId="1" fillId="0" borderId="0" xfId="0" applyFont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5" xfId="0" applyBorder="1" applyAlignment="1">
      <alignment horizontal="center"/>
    </xf>
    <xf numFmtId="0" fontId="9" fillId="0" borderId="0" xfId="0" applyFont="1" applyBorder="1"/>
    <xf numFmtId="0" fontId="13" fillId="0" borderId="0" xfId="0" applyFont="1" applyBorder="1"/>
    <xf numFmtId="0" fontId="14" fillId="0" borderId="0" xfId="0" applyFont="1" applyBorder="1" applyAlignment="1"/>
    <xf numFmtId="0" fontId="13" fillId="0" borderId="0" xfId="0" applyFont="1" applyBorder="1" applyAlignment="1"/>
    <xf numFmtId="0" fontId="14" fillId="0" borderId="0" xfId="0" applyFont="1" applyBorder="1" applyAlignment="1">
      <alignment horizontal="center"/>
    </xf>
    <xf numFmtId="0" fontId="16" fillId="0" borderId="0" xfId="0" applyFont="1" applyBorder="1"/>
    <xf numFmtId="0" fontId="13" fillId="0" borderId="20" xfId="0" applyFont="1" applyBorder="1"/>
    <xf numFmtId="0" fontId="17" fillId="0" borderId="21" xfId="0" applyFont="1" applyBorder="1" applyAlignment="1">
      <alignment horizontal="center" vertical="center" textRotation="90" wrapText="1"/>
    </xf>
    <xf numFmtId="0" fontId="18" fillId="0" borderId="22" xfId="0" applyFont="1" applyBorder="1" applyAlignment="1">
      <alignment horizontal="center" vertical="center" wrapText="1"/>
    </xf>
    <xf numFmtId="0" fontId="18" fillId="0" borderId="23" xfId="0" applyFont="1" applyBorder="1" applyAlignment="1">
      <alignment horizontal="center" vertical="center" wrapText="1"/>
    </xf>
    <xf numFmtId="0" fontId="16" fillId="0" borderId="0" xfId="0" applyFont="1" applyBorder="1" applyAlignment="1"/>
    <xf numFmtId="0" fontId="16" fillId="0" borderId="0" xfId="0" applyFont="1" applyBorder="1" applyAlignment="1">
      <alignment horizontal="left" vertical="center" wrapText="1"/>
    </xf>
    <xf numFmtId="2" fontId="13" fillId="0" borderId="0" xfId="0" applyNumberFormat="1" applyFont="1" applyBorder="1" applyAlignment="1">
      <alignment vertical="center"/>
    </xf>
    <xf numFmtId="0" fontId="10" fillId="0" borderId="0" xfId="0" applyFont="1" applyBorder="1"/>
    <xf numFmtId="0" fontId="10" fillId="0" borderId="0" xfId="0" applyFont="1" applyBorder="1" applyAlignment="1"/>
    <xf numFmtId="0" fontId="3" fillId="0" borderId="1" xfId="0" applyFont="1" applyBorder="1"/>
    <xf numFmtId="14" fontId="3" fillId="0" borderId="0" xfId="0" applyNumberFormat="1" applyFont="1" applyBorder="1"/>
    <xf numFmtId="0" fontId="13" fillId="0" borderId="0" xfId="0" applyFont="1" applyBorder="1" applyAlignment="1">
      <alignment horizontal="right"/>
    </xf>
    <xf numFmtId="0" fontId="28" fillId="0" borderId="0" xfId="0" applyFont="1" applyAlignment="1"/>
    <xf numFmtId="0" fontId="25" fillId="0" borderId="0" xfId="0" applyFont="1"/>
    <xf numFmtId="0" fontId="26" fillId="0" borderId="0" xfId="0" applyFont="1" applyAlignment="1">
      <alignment wrapText="1"/>
    </xf>
    <xf numFmtId="0" fontId="25" fillId="0" borderId="0" xfId="0" applyFont="1" applyAlignment="1"/>
    <xf numFmtId="0" fontId="25" fillId="0" borderId="0" xfId="0" applyFont="1" applyFill="1" applyBorder="1" applyAlignment="1">
      <alignment horizontal="right"/>
    </xf>
    <xf numFmtId="0" fontId="26" fillId="0" borderId="0" xfId="0" applyFont="1"/>
    <xf numFmtId="14" fontId="26" fillId="0" borderId="0" xfId="0" applyNumberFormat="1" applyFont="1"/>
    <xf numFmtId="0" fontId="27" fillId="0" borderId="0" xfId="0" applyFont="1"/>
    <xf numFmtId="2" fontId="18" fillId="0" borderId="12" xfId="0" applyNumberFormat="1" applyFont="1" applyBorder="1" applyAlignment="1">
      <alignment horizontal="center" vertical="center"/>
    </xf>
    <xf numFmtId="2" fontId="18" fillId="0" borderId="24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vertical="center" wrapText="1"/>
    </xf>
    <xf numFmtId="0" fontId="18" fillId="0" borderId="24" xfId="0" applyFont="1" applyBorder="1" applyAlignment="1">
      <alignment wrapText="1"/>
    </xf>
    <xf numFmtId="0" fontId="18" fillId="0" borderId="24" xfId="0" applyFont="1" applyBorder="1" applyAlignment="1">
      <alignment horizontal="left" vertical="center"/>
    </xf>
    <xf numFmtId="0" fontId="18" fillId="0" borderId="25" xfId="0" applyFont="1" applyBorder="1" applyAlignment="1">
      <alignment vertical="center" wrapText="1"/>
    </xf>
    <xf numFmtId="0" fontId="17" fillId="0" borderId="24" xfId="0" applyFont="1" applyBorder="1" applyAlignment="1">
      <alignment vertical="center"/>
    </xf>
    <xf numFmtId="0" fontId="4" fillId="0" borderId="1" xfId="0" applyFont="1" applyBorder="1"/>
    <xf numFmtId="0" fontId="4" fillId="0" borderId="0" xfId="0" applyFont="1" applyBorder="1"/>
    <xf numFmtId="0" fontId="4" fillId="0" borderId="0" xfId="0" applyFont="1"/>
    <xf numFmtId="0" fontId="16" fillId="0" borderId="3" xfId="0" applyFont="1" applyBorder="1"/>
    <xf numFmtId="165" fontId="16" fillId="0" borderId="3" xfId="0" applyNumberFormat="1" applyFont="1" applyBorder="1"/>
    <xf numFmtId="1" fontId="18" fillId="0" borderId="12" xfId="0" applyNumberFormat="1" applyFont="1" applyBorder="1" applyAlignment="1">
      <alignment horizontal="center" vertical="center"/>
    </xf>
    <xf numFmtId="1" fontId="18" fillId="0" borderId="24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165" fontId="0" fillId="0" borderId="0" xfId="0" applyNumberFormat="1" applyBorder="1" applyAlignment="1">
      <alignment horizontal="center"/>
    </xf>
    <xf numFmtId="164" fontId="7" fillId="0" borderId="5" xfId="0" applyNumberFormat="1" applyFont="1" applyBorder="1" applyAlignment="1">
      <alignment horizontal="center"/>
    </xf>
    <xf numFmtId="164" fontId="7" fillId="0" borderId="0" xfId="0" applyNumberFormat="1" applyFont="1" applyBorder="1" applyAlignment="1">
      <alignment horizontal="center"/>
    </xf>
    <xf numFmtId="164" fontId="0" fillId="0" borderId="0" xfId="0" applyNumberFormat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164" fontId="1" fillId="0" borderId="8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/>
    </xf>
    <xf numFmtId="164" fontId="1" fillId="0" borderId="19" xfId="0" applyNumberFormat="1" applyFont="1" applyBorder="1" applyAlignment="1">
      <alignment horizontal="center" vertical="center" textRotation="90"/>
    </xf>
    <xf numFmtId="164" fontId="1" fillId="0" borderId="19" xfId="0" applyNumberFormat="1" applyFont="1" applyBorder="1" applyAlignment="1">
      <alignment horizontal="center" vertical="center" textRotation="90" wrapText="1"/>
    </xf>
    <xf numFmtId="164" fontId="1" fillId="0" borderId="30" xfId="0" applyNumberFormat="1" applyFont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 wrapText="1"/>
    </xf>
    <xf numFmtId="0" fontId="1" fillId="0" borderId="36" xfId="0" applyFont="1" applyBorder="1" applyAlignment="1">
      <alignment horizontal="center" vertical="center" textRotation="90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textRotation="90" wrapText="1"/>
    </xf>
    <xf numFmtId="0" fontId="1" fillId="0" borderId="41" xfId="0" applyFont="1" applyBorder="1" applyAlignment="1">
      <alignment horizontal="center" vertical="center" textRotation="90" wrapText="1"/>
    </xf>
    <xf numFmtId="0" fontId="30" fillId="0" borderId="0" xfId="0" applyFont="1"/>
    <xf numFmtId="165" fontId="16" fillId="0" borderId="2" xfId="0" applyNumberFormat="1" applyFont="1" applyBorder="1" applyAlignment="1">
      <alignment horizontal="center" vertical="center"/>
    </xf>
    <xf numFmtId="164" fontId="16" fillId="0" borderId="2" xfId="0" applyNumberFormat="1" applyFont="1" applyBorder="1" applyAlignment="1">
      <alignment horizontal="center" vertical="center"/>
    </xf>
    <xf numFmtId="165" fontId="16" fillId="0" borderId="14" xfId="0" applyNumberFormat="1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165" fontId="16" fillId="0" borderId="3" xfId="0" applyNumberFormat="1" applyFont="1" applyBorder="1" applyAlignment="1">
      <alignment horizontal="center" vertical="center"/>
    </xf>
    <xf numFmtId="164" fontId="16" fillId="0" borderId="3" xfId="0" applyNumberFormat="1" applyFont="1" applyBorder="1" applyAlignment="1">
      <alignment horizontal="center" vertical="center"/>
    </xf>
    <xf numFmtId="1" fontId="16" fillId="0" borderId="3" xfId="0" applyNumberFormat="1" applyFont="1" applyBorder="1" applyAlignment="1">
      <alignment horizontal="center" vertical="center"/>
    </xf>
    <xf numFmtId="0" fontId="31" fillId="0" borderId="0" xfId="0" applyFont="1" applyAlignment="1">
      <alignment horizontal="center"/>
    </xf>
    <xf numFmtId="0" fontId="7" fillId="0" borderId="0" xfId="0" applyFont="1" applyBorder="1" applyAlignment="1">
      <alignment horizontal="center"/>
    </xf>
    <xf numFmtId="165" fontId="16" fillId="0" borderId="3" xfId="0" applyNumberFormat="1" applyFont="1" applyBorder="1" applyAlignment="1">
      <alignment horizontal="center"/>
    </xf>
    <xf numFmtId="165" fontId="16" fillId="0" borderId="15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/>
    </xf>
    <xf numFmtId="0" fontId="16" fillId="0" borderId="2" xfId="0" applyFont="1" applyBorder="1" applyAlignment="1">
      <alignment horizontal="center"/>
    </xf>
    <xf numFmtId="0" fontId="16" fillId="0" borderId="3" xfId="0" applyFont="1" applyBorder="1" applyAlignment="1">
      <alignment horizontal="center"/>
    </xf>
    <xf numFmtId="0" fontId="33" fillId="0" borderId="0" xfId="0" applyFont="1"/>
    <xf numFmtId="2" fontId="18" fillId="0" borderId="9" xfId="0" applyNumberFormat="1" applyFont="1" applyBorder="1" applyAlignment="1">
      <alignment horizontal="center" vertical="center"/>
    </xf>
    <xf numFmtId="0" fontId="18" fillId="0" borderId="24" xfId="0" applyFont="1" applyBorder="1" applyAlignment="1">
      <alignment horizontal="center" vertical="center"/>
    </xf>
    <xf numFmtId="0" fontId="17" fillId="0" borderId="21" xfId="0" applyFont="1" applyBorder="1" applyAlignment="1">
      <alignment horizontal="left" vertical="center"/>
    </xf>
    <xf numFmtId="2" fontId="18" fillId="0" borderId="26" xfId="0" applyNumberFormat="1" applyFont="1" applyBorder="1" applyAlignment="1">
      <alignment horizontal="center" vertical="center"/>
    </xf>
    <xf numFmtId="0" fontId="20" fillId="0" borderId="0" xfId="0" applyFont="1" applyBorder="1"/>
    <xf numFmtId="0" fontId="6" fillId="0" borderId="0" xfId="0" applyFont="1" applyBorder="1"/>
    <xf numFmtId="0" fontId="5" fillId="0" borderId="0" xfId="0" applyFont="1" applyBorder="1" applyAlignment="1">
      <alignment horizontal="right" vertical="center"/>
    </xf>
    <xf numFmtId="14" fontId="0" fillId="0" borderId="0" xfId="0" applyNumberFormat="1" applyBorder="1"/>
    <xf numFmtId="0" fontId="0" fillId="0" borderId="0" xfId="0" applyAlignment="1">
      <alignment horizontal="center"/>
    </xf>
    <xf numFmtId="0" fontId="16" fillId="0" borderId="2" xfId="0" applyFont="1" applyBorder="1" applyAlignment="1">
      <alignment horizontal="center" vertical="center"/>
    </xf>
    <xf numFmtId="0" fontId="16" fillId="0" borderId="13" xfId="0" applyFont="1" applyBorder="1" applyAlignment="1">
      <alignment horizontal="center"/>
    </xf>
    <xf numFmtId="1" fontId="16" fillId="0" borderId="2" xfId="0" applyNumberFormat="1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textRotation="90" wrapText="1"/>
    </xf>
    <xf numFmtId="0" fontId="1" fillId="0" borderId="22" xfId="0" applyFont="1" applyBorder="1" applyAlignment="1">
      <alignment horizontal="center" vertical="center" wrapText="1"/>
    </xf>
    <xf numFmtId="164" fontId="1" fillId="0" borderId="23" xfId="0" applyNumberFormat="1" applyFont="1" applyBorder="1" applyAlignment="1">
      <alignment horizontal="center" vertical="center" textRotation="90"/>
    </xf>
    <xf numFmtId="0" fontId="13" fillId="0" borderId="20" xfId="0" applyFont="1" applyBorder="1" applyAlignment="1"/>
    <xf numFmtId="0" fontId="34" fillId="0" borderId="20" xfId="0" applyFont="1" applyBorder="1" applyAlignment="1"/>
    <xf numFmtId="0" fontId="12" fillId="0" borderId="20" xfId="0" applyFont="1" applyBorder="1" applyAlignment="1"/>
    <xf numFmtId="0" fontId="11" fillId="0" borderId="0" xfId="0" applyFont="1" applyBorder="1" applyAlignment="1"/>
    <xf numFmtId="0" fontId="14" fillId="0" borderId="0" xfId="0" applyFont="1" applyBorder="1" applyAlignment="1">
      <alignment horizontal="left"/>
    </xf>
    <xf numFmtId="0" fontId="13" fillId="0" borderId="0" xfId="0" applyFont="1" applyBorder="1" applyAlignment="1">
      <alignment horizontal="center"/>
    </xf>
    <xf numFmtId="0" fontId="13" fillId="0" borderId="0" xfId="0" applyFont="1" applyBorder="1" applyAlignment="1">
      <alignment horizontal="left"/>
    </xf>
    <xf numFmtId="2" fontId="18" fillId="0" borderId="21" xfId="0" applyNumberFormat="1" applyFont="1" applyBorder="1" applyAlignment="1">
      <alignment horizontal="center" vertical="center"/>
    </xf>
    <xf numFmtId="1" fontId="18" fillId="0" borderId="21" xfId="0" applyNumberFormat="1" applyFont="1" applyBorder="1" applyAlignment="1">
      <alignment horizontal="center" vertical="center"/>
    </xf>
    <xf numFmtId="2" fontId="18" fillId="0" borderId="25" xfId="0" applyNumberFormat="1" applyFont="1" applyBorder="1" applyAlignment="1">
      <alignment horizontal="center" vertical="center"/>
    </xf>
    <xf numFmtId="0" fontId="37" fillId="0" borderId="0" xfId="0" applyFont="1" applyBorder="1" applyAlignment="1"/>
    <xf numFmtId="0" fontId="36" fillId="0" borderId="0" xfId="0" applyFont="1" applyBorder="1"/>
    <xf numFmtId="0" fontId="34" fillId="0" borderId="0" xfId="0" applyFont="1" applyBorder="1" applyAlignment="1"/>
    <xf numFmtId="0" fontId="14" fillId="0" borderId="18" xfId="0" applyFont="1" applyBorder="1" applyAlignment="1">
      <alignment horizontal="center" wrapText="1"/>
    </xf>
    <xf numFmtId="0" fontId="13" fillId="0" borderId="20" xfId="0" applyFont="1" applyBorder="1" applyAlignment="1">
      <alignment vertical="center"/>
    </xf>
    <xf numFmtId="0" fontId="19" fillId="0" borderId="0" xfId="0" applyFont="1" applyBorder="1" applyAlignment="1">
      <alignment horizontal="left" vertical="center"/>
    </xf>
    <xf numFmtId="0" fontId="18" fillId="0" borderId="24" xfId="0" applyFont="1" applyBorder="1" applyAlignment="1">
      <alignment vertical="center"/>
    </xf>
    <xf numFmtId="2" fontId="18" fillId="0" borderId="35" xfId="0" applyNumberFormat="1" applyFont="1" applyBorder="1" applyAlignment="1">
      <alignment horizontal="center" vertical="center"/>
    </xf>
    <xf numFmtId="1" fontId="18" fillId="0" borderId="35" xfId="0" applyNumberFormat="1" applyFont="1" applyBorder="1" applyAlignment="1">
      <alignment horizontal="center" vertical="center"/>
    </xf>
    <xf numFmtId="0" fontId="16" fillId="0" borderId="5" xfId="0" applyFont="1" applyBorder="1" applyAlignment="1"/>
    <xf numFmtId="14" fontId="16" fillId="0" borderId="5" xfId="0" applyNumberFormat="1" applyFont="1" applyBorder="1" applyAlignment="1"/>
    <xf numFmtId="1" fontId="18" fillId="0" borderId="47" xfId="0" applyNumberFormat="1" applyFont="1" applyBorder="1" applyAlignment="1">
      <alignment horizontal="center" vertical="center"/>
    </xf>
    <xf numFmtId="0" fontId="14" fillId="0" borderId="24" xfId="0" applyFont="1" applyBorder="1"/>
    <xf numFmtId="2" fontId="18" fillId="0" borderId="37" xfId="0" applyNumberFormat="1" applyFont="1" applyBorder="1" applyAlignment="1">
      <alignment horizontal="center" vertical="center"/>
    </xf>
    <xf numFmtId="2" fontId="18" fillId="0" borderId="47" xfId="0" applyNumberFormat="1" applyFont="1" applyBorder="1" applyAlignment="1">
      <alignment horizontal="center" vertical="center"/>
    </xf>
    <xf numFmtId="0" fontId="17" fillId="0" borderId="35" xfId="0" applyFont="1" applyBorder="1" applyAlignment="1">
      <alignment vertical="center"/>
    </xf>
    <xf numFmtId="0" fontId="18" fillId="0" borderId="21" xfId="0" applyFont="1" applyBorder="1" applyAlignment="1">
      <alignment vertical="center" wrapText="1"/>
    </xf>
    <xf numFmtId="0" fontId="18" fillId="0" borderId="24" xfId="0" applyFont="1" applyBorder="1" applyAlignment="1">
      <alignment horizontal="center" vertical="center" wrapText="1"/>
    </xf>
    <xf numFmtId="0" fontId="18" fillId="0" borderId="26" xfId="0" applyFont="1" applyBorder="1" applyAlignment="1">
      <alignment vertical="center" wrapText="1"/>
    </xf>
    <xf numFmtId="0" fontId="13" fillId="0" borderId="5" xfId="0" applyFont="1" applyBorder="1" applyAlignment="1"/>
    <xf numFmtId="0" fontId="38" fillId="0" borderId="0" xfId="0" applyFont="1" applyBorder="1" applyAlignment="1"/>
    <xf numFmtId="0" fontId="39" fillId="0" borderId="0" xfId="0" applyFont="1" applyBorder="1" applyAlignment="1">
      <alignment horizontal="right"/>
    </xf>
    <xf numFmtId="0" fontId="35" fillId="0" borderId="0" xfId="0" applyFont="1" applyBorder="1" applyAlignment="1">
      <alignment horizontal="right"/>
    </xf>
    <xf numFmtId="0" fontId="40" fillId="0" borderId="0" xfId="0" applyFont="1" applyBorder="1" applyAlignment="1"/>
    <xf numFmtId="0" fontId="41" fillId="0" borderId="0" xfId="0" applyFont="1" applyBorder="1"/>
    <xf numFmtId="0" fontId="7" fillId="0" borderId="5" xfId="0" applyFont="1" applyBorder="1" applyAlignment="1">
      <alignment horizontal="center"/>
    </xf>
    <xf numFmtId="0" fontId="8" fillId="0" borderId="0" xfId="0" applyFont="1" applyBorder="1" applyAlignment="1">
      <alignment horizontal="left"/>
    </xf>
    <xf numFmtId="0" fontId="16" fillId="0" borderId="14" xfId="0" applyFont="1" applyBorder="1"/>
    <xf numFmtId="0" fontId="8" fillId="0" borderId="2" xfId="0" applyFont="1" applyBorder="1" applyAlignment="1">
      <alignment horizontal="center"/>
    </xf>
    <xf numFmtId="0" fontId="16" fillId="0" borderId="44" xfId="0" applyFont="1" applyBorder="1"/>
    <xf numFmtId="165" fontId="1" fillId="0" borderId="42" xfId="0" applyNumberFormat="1" applyFont="1" applyBorder="1" applyAlignment="1">
      <alignment horizontal="center" vertical="center"/>
    </xf>
    <xf numFmtId="165" fontId="1" fillId="0" borderId="19" xfId="0" applyNumberFormat="1" applyFont="1" applyBorder="1" applyAlignment="1">
      <alignment horizontal="center" vertical="center"/>
    </xf>
    <xf numFmtId="165" fontId="1" fillId="0" borderId="41" xfId="0" applyNumberFormat="1" applyFont="1" applyBorder="1" applyAlignment="1">
      <alignment horizontal="center" vertical="center"/>
    </xf>
    <xf numFmtId="165" fontId="1" fillId="0" borderId="41" xfId="0" applyNumberFormat="1" applyFont="1" applyBorder="1" applyAlignment="1">
      <alignment horizontal="center" vertical="center" textRotation="90"/>
    </xf>
    <xf numFmtId="0" fontId="1" fillId="0" borderId="19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 wrapText="1"/>
    </xf>
    <xf numFmtId="0" fontId="1" fillId="0" borderId="35" xfId="0" applyFont="1" applyBorder="1" applyAlignment="1">
      <alignment horizontal="center" vertical="center" textRotation="90"/>
    </xf>
    <xf numFmtId="0" fontId="1" fillId="0" borderId="36" xfId="0" applyFont="1" applyBorder="1" applyAlignment="1">
      <alignment horizontal="center" vertical="center" textRotation="90"/>
    </xf>
    <xf numFmtId="0" fontId="1" fillId="0" borderId="30" xfId="0" applyFont="1" applyBorder="1" applyAlignment="1">
      <alignment horizontal="center" vertical="center"/>
    </xf>
    <xf numFmtId="0" fontId="1" fillId="0" borderId="0" xfId="0" applyFont="1" applyBorder="1"/>
    <xf numFmtId="0" fontId="30" fillId="0" borderId="0" xfId="0" applyFont="1" applyBorder="1"/>
    <xf numFmtId="0" fontId="1" fillId="0" borderId="0" xfId="0" applyFont="1" applyBorder="1" applyAlignment="1">
      <alignment horizontal="center" vertical="center"/>
    </xf>
    <xf numFmtId="0" fontId="8" fillId="0" borderId="0" xfId="0" applyFont="1" applyBorder="1"/>
    <xf numFmtId="164" fontId="16" fillId="0" borderId="2" xfId="0" applyNumberFormat="1" applyFont="1" applyBorder="1" applyAlignment="1">
      <alignment horizontal="center"/>
    </xf>
    <xf numFmtId="1" fontId="16" fillId="0" borderId="2" xfId="0" applyNumberFormat="1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1" fillId="0" borderId="44" xfId="0" applyFont="1" applyBorder="1" applyAlignment="1">
      <alignment horizontal="center" vertical="center"/>
    </xf>
    <xf numFmtId="0" fontId="16" fillId="0" borderId="55" xfId="0" applyFont="1" applyBorder="1" applyAlignment="1">
      <alignment horizontal="center"/>
    </xf>
    <xf numFmtId="0" fontId="16" fillId="0" borderId="46" xfId="0" applyFont="1" applyBorder="1"/>
    <xf numFmtId="165" fontId="16" fillId="0" borderId="46" xfId="0" applyNumberFormat="1" applyFont="1" applyBorder="1"/>
    <xf numFmtId="165" fontId="16" fillId="0" borderId="19" xfId="0" applyNumberFormat="1" applyFont="1" applyBorder="1" applyAlignment="1">
      <alignment horizontal="center" vertical="center"/>
    </xf>
    <xf numFmtId="164" fontId="16" fillId="0" borderId="19" xfId="0" applyNumberFormat="1" applyFont="1" applyBorder="1" applyAlignment="1">
      <alignment horizontal="center" vertical="center"/>
    </xf>
    <xf numFmtId="165" fontId="16" fillId="0" borderId="56" xfId="0" applyNumberFormat="1" applyFont="1" applyBorder="1" applyAlignment="1">
      <alignment horizontal="center" vertical="center"/>
    </xf>
    <xf numFmtId="165" fontId="16" fillId="0" borderId="46" xfId="0" applyNumberFormat="1" applyFont="1" applyBorder="1" applyAlignment="1">
      <alignment horizontal="center" vertical="center"/>
    </xf>
    <xf numFmtId="0" fontId="16" fillId="0" borderId="46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164" fontId="16" fillId="0" borderId="46" xfId="0" applyNumberFormat="1" applyFont="1" applyBorder="1" applyAlignment="1">
      <alignment horizontal="center" vertical="center"/>
    </xf>
    <xf numFmtId="1" fontId="16" fillId="0" borderId="46" xfId="0" applyNumberFormat="1" applyFont="1" applyBorder="1" applyAlignment="1">
      <alignment horizontal="center" vertical="center"/>
    </xf>
    <xf numFmtId="165" fontId="16" fillId="0" borderId="14" xfId="0" applyNumberFormat="1" applyFont="1" applyBorder="1" applyAlignment="1">
      <alignment vertical="center"/>
    </xf>
    <xf numFmtId="165" fontId="16" fillId="0" borderId="56" xfId="0" applyNumberFormat="1" applyFont="1" applyBorder="1" applyAlignment="1">
      <alignment vertical="center"/>
    </xf>
    <xf numFmtId="0" fontId="7" fillId="0" borderId="3" xfId="0" applyFont="1" applyBorder="1"/>
    <xf numFmtId="0" fontId="32" fillId="0" borderId="4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6" xfId="0" applyFont="1" applyBorder="1" applyAlignment="1">
      <alignment horizontal="center" vertical="center"/>
    </xf>
    <xf numFmtId="0" fontId="32" fillId="0" borderId="18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7" xfId="0" applyFont="1" applyBorder="1" applyAlignment="1">
      <alignment horizontal="center" vertical="center"/>
    </xf>
    <xf numFmtId="0" fontId="4" fillId="0" borderId="53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165" fontId="1" fillId="0" borderId="12" xfId="0" applyNumberFormat="1" applyFont="1" applyBorder="1" applyAlignment="1">
      <alignment horizontal="center" vertical="center" wrapText="1"/>
    </xf>
    <xf numFmtId="165" fontId="1" fillId="0" borderId="31" xfId="0" applyNumberFormat="1" applyFont="1" applyBorder="1" applyAlignment="1">
      <alignment horizontal="center" vertical="center" wrapText="1"/>
    </xf>
    <xf numFmtId="165" fontId="1" fillId="0" borderId="32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5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165" fontId="1" fillId="0" borderId="11" xfId="0" applyNumberFormat="1" applyFont="1" applyBorder="1" applyAlignment="1">
      <alignment horizontal="center" vertical="center" wrapText="1"/>
    </xf>
    <xf numFmtId="165" fontId="1" fillId="0" borderId="45" xfId="0" applyNumberFormat="1" applyFont="1" applyBorder="1" applyAlignment="1">
      <alignment horizontal="center" vertical="center" wrapText="1"/>
    </xf>
    <xf numFmtId="165" fontId="1" fillId="0" borderId="29" xfId="0" applyNumberFormat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18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0" fontId="7" fillId="0" borderId="28" xfId="0" applyFont="1" applyBorder="1" applyAlignment="1">
      <alignment horizontal="center"/>
    </xf>
    <xf numFmtId="0" fontId="30" fillId="0" borderId="4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0" fillId="0" borderId="6" xfId="0" applyFont="1" applyBorder="1" applyAlignment="1">
      <alignment horizontal="center" vertical="center"/>
    </xf>
    <xf numFmtId="0" fontId="30" fillId="0" borderId="18" xfId="0" applyFont="1" applyBorder="1" applyAlignment="1">
      <alignment horizontal="center" vertical="center"/>
    </xf>
    <xf numFmtId="0" fontId="30" fillId="0" borderId="20" xfId="0" applyFont="1" applyBorder="1" applyAlignment="1">
      <alignment horizontal="center" vertical="center"/>
    </xf>
    <xf numFmtId="0" fontId="30" fillId="0" borderId="28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/>
    </xf>
    <xf numFmtId="0" fontId="1" fillId="0" borderId="26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65" fontId="30" fillId="0" borderId="21" xfId="0" applyNumberFormat="1" applyFont="1" applyBorder="1" applyAlignment="1">
      <alignment horizontal="center"/>
    </xf>
    <xf numFmtId="165" fontId="30" fillId="0" borderId="26" xfId="0" applyNumberFormat="1" applyFont="1" applyBorder="1" applyAlignment="1">
      <alignment horizontal="center"/>
    </xf>
    <xf numFmtId="165" fontId="30" fillId="0" borderId="9" xfId="0" applyNumberFormat="1" applyFont="1" applyBorder="1" applyAlignment="1">
      <alignment horizontal="center"/>
    </xf>
    <xf numFmtId="0" fontId="30" fillId="0" borderId="1" xfId="0" applyFont="1" applyBorder="1" applyAlignment="1">
      <alignment horizontal="center" vertical="center"/>
    </xf>
    <xf numFmtId="0" fontId="30" fillId="0" borderId="0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0" fontId="30" fillId="0" borderId="6" xfId="0" applyFont="1" applyBorder="1" applyAlignment="1">
      <alignment horizontal="center" vertical="center" wrapText="1"/>
    </xf>
    <xf numFmtId="0" fontId="30" fillId="0" borderId="1" xfId="0" applyFont="1" applyBorder="1" applyAlignment="1">
      <alignment horizontal="center" vertical="center" wrapText="1"/>
    </xf>
    <xf numFmtId="0" fontId="30" fillId="0" borderId="0" xfId="0" applyFont="1" applyBorder="1" applyAlignment="1">
      <alignment horizontal="center" vertical="center" wrapText="1"/>
    </xf>
    <xf numFmtId="0" fontId="30" fillId="0" borderId="7" xfId="0" applyFont="1" applyBorder="1" applyAlignment="1">
      <alignment horizontal="center" vertical="center" wrapText="1"/>
    </xf>
    <xf numFmtId="0" fontId="30" fillId="0" borderId="18" xfId="0" applyFont="1" applyBorder="1" applyAlignment="1">
      <alignment horizontal="center" vertical="center" wrapText="1"/>
    </xf>
    <xf numFmtId="0" fontId="30" fillId="0" borderId="20" xfId="0" applyFont="1" applyBorder="1" applyAlignment="1">
      <alignment horizontal="center" vertical="center" wrapText="1"/>
    </xf>
    <xf numFmtId="0" fontId="30" fillId="0" borderId="28" xfId="0" applyFont="1" applyBorder="1" applyAlignment="1">
      <alignment horizontal="center" vertical="center" wrapText="1"/>
    </xf>
    <xf numFmtId="0" fontId="30" fillId="0" borderId="21" xfId="0" applyFont="1" applyBorder="1" applyAlignment="1">
      <alignment horizontal="center"/>
    </xf>
    <xf numFmtId="0" fontId="30" fillId="0" borderId="26" xfId="0" applyFont="1" applyBorder="1" applyAlignment="1">
      <alignment horizontal="center"/>
    </xf>
    <xf numFmtId="0" fontId="30" fillId="0" borderId="9" xfId="0" applyFont="1" applyBorder="1" applyAlignment="1">
      <alignment horizontal="center"/>
    </xf>
    <xf numFmtId="165" fontId="30" fillId="0" borderId="38" xfId="0" applyNumberFormat="1" applyFont="1" applyBorder="1" applyAlignment="1">
      <alignment horizontal="center"/>
    </xf>
    <xf numFmtId="165" fontId="30" fillId="0" borderId="8" xfId="0" applyNumberFormat="1" applyFont="1" applyBorder="1" applyAlignment="1">
      <alignment horizontal="center"/>
    </xf>
    <xf numFmtId="165" fontId="30" fillId="0" borderId="40" xfId="0" applyNumberFormat="1" applyFont="1" applyBorder="1" applyAlignment="1">
      <alignment horizontal="center"/>
    </xf>
    <xf numFmtId="0" fontId="14" fillId="0" borderId="49" xfId="0" applyFont="1" applyBorder="1" applyAlignment="1">
      <alignment horizontal="center" vertical="center" wrapText="1"/>
    </xf>
    <xf numFmtId="0" fontId="14" fillId="0" borderId="46" xfId="0" applyFont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14" fillId="0" borderId="25" xfId="0" applyFont="1" applyBorder="1" applyAlignment="1">
      <alignment horizontal="center"/>
    </xf>
    <xf numFmtId="0" fontId="14" fillId="0" borderId="22" xfId="0" applyFont="1" applyBorder="1" applyAlignment="1">
      <alignment horizontal="center"/>
    </xf>
    <xf numFmtId="0" fontId="14" fillId="0" borderId="23" xfId="0" applyFont="1" applyBorder="1" applyAlignment="1">
      <alignment horizontal="center"/>
    </xf>
    <xf numFmtId="0" fontId="14" fillId="0" borderId="38" xfId="0" applyFont="1" applyBorder="1" applyAlignment="1">
      <alignment horizontal="center"/>
    </xf>
    <xf numFmtId="0" fontId="14" fillId="0" borderId="8" xfId="0" applyFont="1" applyBorder="1" applyAlignment="1">
      <alignment horizontal="center"/>
    </xf>
    <xf numFmtId="0" fontId="14" fillId="0" borderId="4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2" fontId="18" fillId="0" borderId="11" xfId="0" applyNumberFormat="1" applyFont="1" applyBorder="1" applyAlignment="1">
      <alignment horizontal="center" vertical="center"/>
    </xf>
    <xf numFmtId="2" fontId="18" fillId="0" borderId="29" xfId="0" applyNumberFormat="1" applyFont="1" applyBorder="1" applyAlignment="1">
      <alignment horizontal="center" vertical="center"/>
    </xf>
    <xf numFmtId="1" fontId="18" fillId="0" borderId="11" xfId="0" applyNumberFormat="1" applyFont="1" applyBorder="1" applyAlignment="1">
      <alignment horizontal="center" vertical="center"/>
    </xf>
    <xf numFmtId="1" fontId="18" fillId="0" borderId="29" xfId="0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wrapText="1"/>
    </xf>
    <xf numFmtId="0" fontId="18" fillId="0" borderId="35" xfId="0" applyFont="1" applyBorder="1" applyAlignment="1">
      <alignment horizontal="center" vertical="center" wrapText="1"/>
    </xf>
    <xf numFmtId="14" fontId="16" fillId="0" borderId="5" xfId="0" applyNumberFormat="1" applyFont="1" applyBorder="1" applyAlignment="1">
      <alignment horizontal="left"/>
    </xf>
    <xf numFmtId="0" fontId="13" fillId="0" borderId="20" xfId="0" applyFont="1" applyBorder="1" applyAlignment="1">
      <alignment horizontal="center"/>
    </xf>
    <xf numFmtId="0" fontId="17" fillId="0" borderId="11" xfId="0" applyFont="1" applyBorder="1" applyAlignment="1">
      <alignment horizontal="center" vertical="center" textRotation="90" wrapText="1"/>
    </xf>
    <xf numFmtId="0" fontId="17" fillId="0" borderId="45" xfId="0" applyFont="1" applyBorder="1" applyAlignment="1">
      <alignment horizontal="center" vertical="center" textRotation="90" wrapText="1"/>
    </xf>
    <xf numFmtId="0" fontId="17" fillId="0" borderId="29" xfId="0" applyFont="1" applyBorder="1" applyAlignment="1">
      <alignment horizontal="center" vertical="center" textRotation="90" wrapText="1"/>
    </xf>
    <xf numFmtId="2" fontId="18" fillId="0" borderId="34" xfId="0" applyNumberFormat="1" applyFont="1" applyBorder="1" applyAlignment="1">
      <alignment horizontal="center" vertical="center"/>
    </xf>
    <xf numFmtId="2" fontId="18" fillId="0" borderId="35" xfId="0" applyNumberFormat="1" applyFont="1" applyBorder="1" applyAlignment="1">
      <alignment horizontal="center" vertical="center"/>
    </xf>
    <xf numFmtId="1" fontId="18" fillId="0" borderId="34" xfId="0" applyNumberFormat="1" applyFont="1" applyBorder="1" applyAlignment="1">
      <alignment horizontal="center" vertical="center"/>
    </xf>
    <xf numFmtId="1" fontId="18" fillId="0" borderId="35" xfId="0" applyNumberFormat="1" applyFont="1" applyBorder="1" applyAlignment="1">
      <alignment horizontal="center" vertical="center"/>
    </xf>
    <xf numFmtId="0" fontId="18" fillId="0" borderId="34" xfId="0" applyFont="1" applyBorder="1" applyAlignment="1">
      <alignment horizontal="center" vertical="center"/>
    </xf>
    <xf numFmtId="0" fontId="18" fillId="0" borderId="35" xfId="0" applyFont="1" applyBorder="1" applyAlignment="1">
      <alignment horizontal="center" vertical="center"/>
    </xf>
    <xf numFmtId="0" fontId="18" fillId="0" borderId="4" xfId="0" applyFont="1" applyBorder="1" applyAlignment="1">
      <alignment horizontal="left" vertical="center" wrapText="1"/>
    </xf>
    <xf numFmtId="0" fontId="18" fillId="0" borderId="18" xfId="0" applyFont="1" applyBorder="1" applyAlignment="1">
      <alignment horizontal="left" vertical="center" wrapText="1"/>
    </xf>
    <xf numFmtId="0" fontId="17" fillId="0" borderId="33" xfId="0" applyFont="1" applyBorder="1" applyAlignment="1">
      <alignment horizontal="left" vertical="center"/>
    </xf>
    <xf numFmtId="0" fontId="17" fillId="0" borderId="35" xfId="0" applyFont="1" applyBorder="1" applyAlignment="1">
      <alignment horizontal="left" vertical="center"/>
    </xf>
    <xf numFmtId="0" fontId="14" fillId="0" borderId="48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2" xfId="0" applyFont="1" applyBorder="1" applyAlignment="1">
      <alignment horizontal="center" vertical="center"/>
    </xf>
    <xf numFmtId="0" fontId="14" fillId="0" borderId="0" xfId="0" applyFont="1" applyBorder="1" applyAlignment="1">
      <alignment horizontal="left"/>
    </xf>
    <xf numFmtId="0" fontId="14" fillId="0" borderId="11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14" fillId="0" borderId="47" xfId="0" applyFont="1" applyBorder="1" applyAlignment="1">
      <alignment horizontal="center" textRotation="90"/>
    </xf>
    <xf numFmtId="0" fontId="14" fillId="0" borderId="31" xfId="0" applyFont="1" applyBorder="1" applyAlignment="1">
      <alignment horizontal="center" textRotation="90"/>
    </xf>
    <xf numFmtId="0" fontId="14" fillId="0" borderId="17" xfId="0" applyFont="1" applyBorder="1" applyAlignment="1">
      <alignment horizontal="center" textRotation="90"/>
    </xf>
    <xf numFmtId="0" fontId="14" fillId="0" borderId="18" xfId="0" applyFont="1" applyBorder="1" applyAlignment="1">
      <alignment horizontal="center" vertical="center"/>
    </xf>
    <xf numFmtId="0" fontId="14" fillId="0" borderId="20" xfId="0" applyFont="1" applyBorder="1" applyAlignment="1">
      <alignment horizontal="center" vertical="center"/>
    </xf>
    <xf numFmtId="0" fontId="14" fillId="0" borderId="28" xfId="0" applyFont="1" applyBorder="1" applyAlignment="1">
      <alignment horizontal="center" vertical="center"/>
    </xf>
    <xf numFmtId="0" fontId="14" fillId="0" borderId="42" xfId="0" applyFont="1" applyBorder="1" applyAlignment="1">
      <alignment horizontal="center"/>
    </xf>
    <xf numFmtId="0" fontId="14" fillId="0" borderId="19" xfId="0" applyFont="1" applyBorder="1" applyAlignment="1">
      <alignment horizontal="center"/>
    </xf>
    <xf numFmtId="0" fontId="14" fillId="0" borderId="30" xfId="0" applyFont="1" applyBorder="1" applyAlignment="1">
      <alignment horizontal="center"/>
    </xf>
    <xf numFmtId="0" fontId="14" fillId="0" borderId="11" xfId="0" applyFont="1" applyBorder="1" applyAlignment="1">
      <alignment horizontal="center" vertical="center" wrapText="1"/>
    </xf>
    <xf numFmtId="0" fontId="14" fillId="0" borderId="29" xfId="0" applyFont="1" applyBorder="1" applyAlignment="1">
      <alignment horizontal="center" vertical="center" wrapText="1"/>
    </xf>
    <xf numFmtId="0" fontId="29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27" fillId="0" borderId="0" xfId="0" applyFont="1" applyAlignment="1">
      <alignment horizontal="right"/>
    </xf>
    <xf numFmtId="0" fontId="28" fillId="0" borderId="0" xfId="0" applyFont="1" applyAlignment="1">
      <alignment horizontal="justify" vertical="justify" wrapText="1"/>
    </xf>
    <xf numFmtId="0" fontId="13" fillId="0" borderId="0" xfId="0" applyFont="1" applyBorder="1" applyAlignment="1">
      <alignment horizontal="left"/>
    </xf>
    <xf numFmtId="0" fontId="26" fillId="0" borderId="0" xfId="0" applyFont="1" applyAlignment="1">
      <alignment horizontal="left" wrapText="1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114296</xdr:colOff>
      <xdr:row>0</xdr:row>
      <xdr:rowOff>85725</xdr:rowOff>
    </xdr:from>
    <xdr:to>
      <xdr:col>13</xdr:col>
      <xdr:colOff>1031876</xdr:colOff>
      <xdr:row>3</xdr:row>
      <xdr:rowOff>95250</xdr:rowOff>
    </xdr:to>
    <xdr:sp macro="" textlink="">
      <xdr:nvSpPr>
        <xdr:cNvPr id="2" name="Text Box 1"/>
        <xdr:cNvSpPr txBox="1">
          <a:spLocks noChangeArrowheads="1"/>
        </xdr:cNvSpPr>
      </xdr:nvSpPr>
      <xdr:spPr bwMode="auto">
        <a:xfrm>
          <a:off x="114296" y="85725"/>
          <a:ext cx="6092830" cy="771525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Faculté des Sciences de la Nature et de la Vie         Département des Sciences Biologiques de l'Environnement          </a:t>
          </a:r>
        </a:p>
      </xdr:txBody>
    </xdr:sp>
    <xdr:clientData/>
  </xdr:twoCellAnchor>
  <xdr:twoCellAnchor>
    <xdr:from>
      <xdr:col>9</xdr:col>
      <xdr:colOff>53975</xdr:colOff>
      <xdr:row>6</xdr:row>
      <xdr:rowOff>0</xdr:rowOff>
    </xdr:from>
    <xdr:to>
      <xdr:col>50</xdr:col>
      <xdr:colOff>196850</xdr:colOff>
      <xdr:row>10</xdr:row>
      <xdr:rowOff>38100</xdr:rowOff>
    </xdr:to>
    <xdr:sp macro="" textlink="">
      <xdr:nvSpPr>
        <xdr:cNvPr id="3" name="Text Box 2"/>
        <xdr:cNvSpPr txBox="1">
          <a:spLocks noChangeArrowheads="1"/>
        </xdr:cNvSpPr>
      </xdr:nvSpPr>
      <xdr:spPr bwMode="auto">
        <a:xfrm>
          <a:off x="4610100" y="1333500"/>
          <a:ext cx="9064625" cy="67310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Arial"/>
              <a:cs typeface="Arial"/>
            </a:rPr>
            <a:t>Procès Verbal de jury Semestriel des Etudiants de 2ème Année  MASTER </a:t>
          </a:r>
        </a:p>
        <a:p>
          <a:pPr algn="ctr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Arial"/>
              <a:cs typeface="Arial"/>
            </a:rPr>
            <a:t>Option : Environnement ET SANTE PUBLIQUE</a:t>
          </a:r>
          <a:endParaRPr lang="fr-FR" sz="1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fr-FR" sz="14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51</xdr:col>
      <xdr:colOff>247650</xdr:colOff>
      <xdr:row>0</xdr:row>
      <xdr:rowOff>34924</xdr:rowOff>
    </xdr:from>
    <xdr:to>
      <xdr:col>53</xdr:col>
      <xdr:colOff>1857374</xdr:colOff>
      <xdr:row>3</xdr:row>
      <xdr:rowOff>219074</xdr:rowOff>
    </xdr:to>
    <xdr:sp macro="" textlink="">
      <xdr:nvSpPr>
        <xdr:cNvPr id="4" name="Text Box 3"/>
        <xdr:cNvSpPr txBox="1">
          <a:spLocks noChangeArrowheads="1"/>
        </xdr:cNvSpPr>
      </xdr:nvSpPr>
      <xdr:spPr bwMode="auto">
        <a:xfrm>
          <a:off x="15716250" y="34924"/>
          <a:ext cx="3609974" cy="955675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	Nbre:</a:t>
          </a:r>
          <a:r>
            <a:rPr lang="fr-FR" sz="1400" b="1" i="0" strike="noStrike" baseline="0">
              <a:solidFill>
                <a:srgbClr val="000000"/>
              </a:solidFill>
              <a:latin typeface="Courier New"/>
              <a:cs typeface="Courier New"/>
            </a:rPr>
            <a:t> 14</a:t>
          </a:r>
        </a:p>
        <a:p>
          <a:pPr algn="l" rtl="1">
            <a:defRPr sz="1000"/>
          </a:pPr>
          <a:r>
            <a:rPr lang="fr-FR" sz="1200" b="1" i="0" strike="noStrike">
              <a:solidFill>
                <a:srgbClr val="000000"/>
              </a:solidFill>
              <a:latin typeface="Courier New"/>
              <a:cs typeface="Courier New"/>
            </a:rPr>
            <a:t>					</a:t>
          </a:r>
        </a:p>
      </xdr:txBody>
    </xdr:sp>
    <xdr:clientData/>
  </xdr:twoCellAnchor>
  <xdr:twoCellAnchor>
    <xdr:from>
      <xdr:col>56</xdr:col>
      <xdr:colOff>88897</xdr:colOff>
      <xdr:row>0</xdr:row>
      <xdr:rowOff>60323</xdr:rowOff>
    </xdr:from>
    <xdr:to>
      <xdr:col>66</xdr:col>
      <xdr:colOff>457199</xdr:colOff>
      <xdr:row>3</xdr:row>
      <xdr:rowOff>85725</xdr:rowOff>
    </xdr:to>
    <xdr:sp macro="" textlink="">
      <xdr:nvSpPr>
        <xdr:cNvPr id="5" name="Text Box 1"/>
        <xdr:cNvSpPr txBox="1">
          <a:spLocks noChangeArrowheads="1"/>
        </xdr:cNvSpPr>
      </xdr:nvSpPr>
      <xdr:spPr bwMode="auto">
        <a:xfrm>
          <a:off x="23015572" y="60323"/>
          <a:ext cx="6321427" cy="796927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Département des Sciences Biologiques de l'Environnement          </a:t>
          </a:r>
        </a:p>
      </xdr:txBody>
    </xdr:sp>
    <xdr:clientData/>
  </xdr:twoCellAnchor>
  <xdr:twoCellAnchor>
    <xdr:from>
      <xdr:col>57</xdr:col>
      <xdr:colOff>1571625</xdr:colOff>
      <xdr:row>6</xdr:row>
      <xdr:rowOff>145538</xdr:rowOff>
    </xdr:from>
    <xdr:to>
      <xdr:col>73</xdr:col>
      <xdr:colOff>561976</xdr:colOff>
      <xdr:row>10</xdr:row>
      <xdr:rowOff>138266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25126950" y="1498088"/>
          <a:ext cx="8677276" cy="640428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Arial"/>
              <a:cs typeface="Arial"/>
            </a:rPr>
            <a:t>Procès Verbal de Jury Semestriel des Etudiants de 2ème Année  MASTER </a:t>
          </a:r>
        </a:p>
        <a:p>
          <a:pPr algn="ctr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Arial"/>
              <a:cs typeface="Arial"/>
            </a:rPr>
            <a:t>Option : Environnement ET SANTE PUBLIQUE</a:t>
          </a:r>
          <a:endParaRPr lang="fr-FR" sz="1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fr-FR" sz="14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70</xdr:col>
      <xdr:colOff>314325</xdr:colOff>
      <xdr:row>0</xdr:row>
      <xdr:rowOff>61964</xdr:rowOff>
    </xdr:from>
    <xdr:to>
      <xdr:col>73</xdr:col>
      <xdr:colOff>1935112</xdr:colOff>
      <xdr:row>3</xdr:row>
      <xdr:rowOff>219075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31670625" y="61964"/>
          <a:ext cx="3506737" cy="928636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		Nbre:</a:t>
          </a:r>
          <a:r>
            <a:rPr lang="fr-FR" sz="1400" b="1" i="0" strike="noStrike" baseline="0">
              <a:solidFill>
                <a:srgbClr val="000000"/>
              </a:solidFill>
              <a:latin typeface="Courier New"/>
              <a:cs typeface="Courier New"/>
            </a:rPr>
            <a:t> 14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		</a:t>
          </a:r>
          <a:r>
            <a:rPr lang="fr-FR" sz="1200" b="1" i="0" strike="noStrike">
              <a:solidFill>
                <a:srgbClr val="000000"/>
              </a:solidFill>
              <a:latin typeface="Courier New"/>
              <a:cs typeface="Courier New"/>
            </a:rPr>
            <a:t>			</a:t>
          </a:r>
        </a:p>
      </xdr:txBody>
    </xdr:sp>
    <xdr:clientData/>
  </xdr:twoCellAnchor>
  <xdr:twoCellAnchor>
    <xdr:from>
      <xdr:col>79</xdr:col>
      <xdr:colOff>1317624</xdr:colOff>
      <xdr:row>6</xdr:row>
      <xdr:rowOff>50800</xdr:rowOff>
    </xdr:from>
    <xdr:to>
      <xdr:col>86</xdr:col>
      <xdr:colOff>904874</xdr:colOff>
      <xdr:row>10</xdr:row>
      <xdr:rowOff>111125</xdr:rowOff>
    </xdr:to>
    <xdr:sp macro="" textlink="">
      <xdr:nvSpPr>
        <xdr:cNvPr id="9" name="Text Box 2"/>
        <xdr:cNvSpPr txBox="1">
          <a:spLocks noChangeArrowheads="1"/>
        </xdr:cNvSpPr>
      </xdr:nvSpPr>
      <xdr:spPr bwMode="auto">
        <a:xfrm>
          <a:off x="40862249" y="1384300"/>
          <a:ext cx="8556625" cy="695325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  <a:effectLst>
          <a:prstShdw prst="shdw11">
            <a:srgbClr val="808080">
              <a:alpha val="50000"/>
            </a:srgbClr>
          </a:prstShdw>
        </a:effectLst>
      </xdr:spPr>
      <xdr:txBody>
        <a:bodyPr vertOverflow="clip" wrap="square" lIns="36576" tIns="27432" rIns="36576" bIns="0" anchor="t" upright="1"/>
        <a:lstStyle/>
        <a:p>
          <a:pPr algn="ctr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Arial"/>
              <a:cs typeface="Arial"/>
            </a:rPr>
            <a:t>Procès Verbal de jury Annuel des Etudiants de 2ème Année  MASTER </a:t>
          </a:r>
        </a:p>
        <a:p>
          <a:pPr algn="ctr" rtl="1">
            <a:defRPr sz="1000"/>
          </a:pPr>
          <a:r>
            <a:rPr lang="fr-FR" sz="1800" b="1" i="0" strike="noStrike">
              <a:solidFill>
                <a:srgbClr val="000000"/>
              </a:solidFill>
              <a:latin typeface="Arial"/>
              <a:cs typeface="Arial"/>
            </a:rPr>
            <a:t>Option : Environnement ET SANTE PUBLIQUE</a:t>
          </a:r>
          <a:endParaRPr lang="fr-FR" sz="1800" b="0" i="0" strike="noStrike">
            <a:solidFill>
              <a:srgbClr val="000000"/>
            </a:solidFill>
            <a:latin typeface="Arial"/>
            <a:cs typeface="Arial"/>
          </a:endParaRPr>
        </a:p>
        <a:p>
          <a:pPr algn="ctr" rtl="1">
            <a:defRPr sz="1000"/>
          </a:pPr>
          <a:endParaRPr lang="fr-FR" sz="1400" b="0" i="0" strike="noStrike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84</xdr:col>
      <xdr:colOff>752474</xdr:colOff>
      <xdr:row>0</xdr:row>
      <xdr:rowOff>85725</xdr:rowOff>
    </xdr:from>
    <xdr:to>
      <xdr:col>87</xdr:col>
      <xdr:colOff>1431925</xdr:colOff>
      <xdr:row>4</xdr:row>
      <xdr:rowOff>76201</xdr:rowOff>
    </xdr:to>
    <xdr:sp macro="" textlink="">
      <xdr:nvSpPr>
        <xdr:cNvPr id="10" name="Text Box 3"/>
        <xdr:cNvSpPr txBox="1">
          <a:spLocks noChangeArrowheads="1"/>
        </xdr:cNvSpPr>
      </xdr:nvSpPr>
      <xdr:spPr bwMode="auto">
        <a:xfrm>
          <a:off x="47520224" y="85725"/>
          <a:ext cx="4375151" cy="1019176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Année Universitaire : 2013/2014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Date de délibération :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Session : Normale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		Nbre:</a:t>
          </a:r>
          <a:r>
            <a:rPr lang="fr-FR" sz="1600" b="1" i="0" strike="noStrike" baseline="0">
              <a:solidFill>
                <a:srgbClr val="000000"/>
              </a:solidFill>
              <a:latin typeface="Courier New"/>
              <a:cs typeface="Courier New"/>
            </a:rPr>
            <a:t> 14</a:t>
          </a:r>
        </a:p>
        <a:p>
          <a:pPr algn="l" rtl="1">
            <a:defRPr sz="1000"/>
          </a:pPr>
          <a:r>
            <a:rPr lang="fr-FR" sz="1400" b="1" i="0" strike="noStrike">
              <a:solidFill>
                <a:srgbClr val="000000"/>
              </a:solidFill>
              <a:latin typeface="Courier New"/>
              <a:cs typeface="Courier New"/>
            </a:rPr>
            <a:t>		</a:t>
          </a:r>
          <a:r>
            <a:rPr lang="fr-FR" sz="1200" b="1" i="0" strike="noStrike">
              <a:solidFill>
                <a:srgbClr val="000000"/>
              </a:solidFill>
              <a:latin typeface="Courier New"/>
              <a:cs typeface="Courier New"/>
            </a:rPr>
            <a:t>			</a:t>
          </a:r>
        </a:p>
      </xdr:txBody>
    </xdr:sp>
    <xdr:clientData/>
  </xdr:twoCellAnchor>
  <xdr:twoCellAnchor>
    <xdr:from>
      <xdr:col>78</xdr:col>
      <xdr:colOff>85724</xdr:colOff>
      <xdr:row>0</xdr:row>
      <xdr:rowOff>79375</xdr:rowOff>
    </xdr:from>
    <xdr:to>
      <xdr:col>83</xdr:col>
      <xdr:colOff>1047751</xdr:colOff>
      <xdr:row>3</xdr:row>
      <xdr:rowOff>228600</xdr:rowOff>
    </xdr:to>
    <xdr:sp macro="" textlink="">
      <xdr:nvSpPr>
        <xdr:cNvPr id="11" name="Text Box 1"/>
        <xdr:cNvSpPr txBox="1">
          <a:spLocks noChangeArrowheads="1"/>
        </xdr:cNvSpPr>
      </xdr:nvSpPr>
      <xdr:spPr bwMode="auto">
        <a:xfrm>
          <a:off x="39671624" y="79375"/>
          <a:ext cx="6972302" cy="920750"/>
        </a:xfrm>
        <a:prstGeom prst="rect">
          <a:avLst/>
        </a:prstGeom>
        <a:solidFill>
          <a:srgbClr val="FFFFFF"/>
        </a:solidFill>
        <a:ln w="57150" cmpd="thinThick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Universite  Abderrahmane Mira de Béjaia               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Faculté des Sciences de la Nature et de la Vie         </a:t>
          </a:r>
        </a:p>
        <a:p>
          <a:pPr algn="l" rtl="1">
            <a:defRPr sz="1000"/>
          </a:pPr>
          <a:r>
            <a:rPr lang="fr-FR" sz="1600" b="1" i="0" strike="noStrike">
              <a:solidFill>
                <a:srgbClr val="000000"/>
              </a:solidFill>
              <a:latin typeface="Courier New"/>
              <a:cs typeface="Courier New"/>
            </a:rPr>
            <a:t>Département des Sciences Biologiques de l'Environnement          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190501</xdr:colOff>
      <xdr:row>2</xdr:row>
      <xdr:rowOff>38100</xdr:rowOff>
    </xdr:from>
    <xdr:to>
      <xdr:col>4</xdr:col>
      <xdr:colOff>142329</xdr:colOff>
      <xdr:row>5</xdr:row>
      <xdr:rowOff>295275</xdr:rowOff>
    </xdr:to>
    <xdr:pic>
      <xdr:nvPicPr>
        <xdr:cNvPr id="2" name="Picture 2" descr="Sans tit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695326" y="552450"/>
          <a:ext cx="2942678" cy="971550"/>
        </a:xfrm>
        <a:prstGeom prst="rect">
          <a:avLst/>
        </a:prstGeom>
        <a:noFill/>
        <a:ln w="9525">
          <a:solidFill>
            <a:schemeClr val="bg1"/>
          </a:solidFill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9525</xdr:colOff>
      <xdr:row>3</xdr:row>
      <xdr:rowOff>38100</xdr:rowOff>
    </xdr:from>
    <xdr:to>
      <xdr:col>5</xdr:col>
      <xdr:colOff>581025</xdr:colOff>
      <xdr:row>5</xdr:row>
      <xdr:rowOff>123825</xdr:rowOff>
    </xdr:to>
    <xdr:pic>
      <xdr:nvPicPr>
        <xdr:cNvPr id="7181" name="Picture 2" descr="Sans titre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grayscl/>
        </a:blip>
        <a:srcRect/>
        <a:stretch>
          <a:fillRect/>
        </a:stretch>
      </xdr:blipFill>
      <xdr:spPr bwMode="auto">
        <a:xfrm>
          <a:off x="1533525" y="523875"/>
          <a:ext cx="2857500" cy="409575"/>
        </a:xfrm>
        <a:prstGeom prst="rect">
          <a:avLst/>
        </a:prstGeom>
        <a:noFill/>
        <a:ln w="9525">
          <a:solidFill>
            <a:srgbClr val="000000"/>
          </a:solidFill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1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prstShdw prst="shdw11">
            <a:srgbClr val="808080">
              <a:alpha val="50000"/>
            </a:srgbClr>
          </a:prst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36"/>
  <sheetViews>
    <sheetView tabSelected="1" view="pageBreakPreview" topLeftCell="A12" zoomScale="60" zoomScaleNormal="100" workbookViewId="0">
      <selection activeCell="A31" sqref="A17:AB31"/>
    </sheetView>
  </sheetViews>
  <sheetFormatPr baseColWidth="10" defaultRowHeight="12.75"/>
  <cols>
    <col min="1" max="1" width="7.42578125" customWidth="1"/>
    <col min="2" max="2" width="25.7109375" customWidth="1"/>
    <col min="3" max="3" width="16.28515625" customWidth="1"/>
    <col min="4" max="4" width="22.42578125" customWidth="1"/>
    <col min="5" max="7" width="20.85546875" customWidth="1"/>
    <col min="8" max="8" width="10.85546875" customWidth="1"/>
    <col min="9" max="9" width="7.5703125" customWidth="1"/>
    <col min="10" max="10" width="11.28515625" customWidth="1"/>
    <col min="11" max="11" width="4.85546875" hidden="1" customWidth="1"/>
    <col min="12" max="12" width="4.7109375" hidden="1" customWidth="1"/>
    <col min="13" max="13" width="4.140625" hidden="1" customWidth="1"/>
    <col min="14" max="14" width="13.85546875" style="104" customWidth="1"/>
    <col min="15" max="15" width="8.140625" hidden="1" customWidth="1"/>
    <col min="16" max="16" width="7.5703125" hidden="1" customWidth="1"/>
    <col min="17" max="17" width="11.42578125" customWidth="1"/>
    <col min="18" max="18" width="7.5703125" hidden="1" customWidth="1"/>
    <col min="19" max="19" width="5.28515625" hidden="1" customWidth="1"/>
    <col min="20" max="20" width="4" hidden="1" customWidth="1"/>
    <col min="21" max="21" width="7" style="60" customWidth="1"/>
    <col min="22" max="22" width="8.28515625" hidden="1" customWidth="1"/>
    <col min="23" max="23" width="8" hidden="1" customWidth="1"/>
    <col min="24" max="24" width="9.5703125" customWidth="1"/>
    <col min="25" max="25" width="7" hidden="1" customWidth="1"/>
    <col min="26" max="26" width="4.85546875" hidden="1" customWidth="1"/>
    <col min="27" max="27" width="3.5703125" hidden="1" customWidth="1"/>
    <col min="28" max="28" width="9.85546875" style="60" customWidth="1"/>
    <col min="29" max="29" width="8.140625" hidden="1" customWidth="1"/>
    <col min="30" max="30" width="5.85546875" hidden="1" customWidth="1"/>
    <col min="31" max="31" width="0.140625" customWidth="1"/>
    <col min="32" max="32" width="8.85546875" customWidth="1"/>
    <col min="33" max="33" width="5.28515625" hidden="1" customWidth="1"/>
    <col min="34" max="34" width="4.5703125" hidden="1" customWidth="1"/>
    <col min="35" max="35" width="3.28515625" hidden="1" customWidth="1"/>
    <col min="36" max="36" width="16.140625" style="60" customWidth="1"/>
    <col min="37" max="37" width="9.5703125" style="2" customWidth="1"/>
    <col min="38" max="39" width="5" style="2" hidden="1" customWidth="1"/>
    <col min="40" max="40" width="5.140625" style="5" customWidth="1"/>
    <col min="41" max="41" width="9.5703125" customWidth="1"/>
    <col min="42" max="42" width="4.85546875" hidden="1" customWidth="1"/>
    <col min="43" max="43" width="5.28515625" hidden="1" customWidth="1"/>
    <col min="44" max="44" width="6.28515625" style="60" customWidth="1"/>
    <col min="45" max="45" width="9.5703125" customWidth="1"/>
    <col min="46" max="46" width="4.85546875" hidden="1" customWidth="1"/>
    <col min="47" max="47" width="0.7109375" hidden="1" customWidth="1"/>
    <col min="48" max="48" width="5.85546875" style="60" customWidth="1"/>
    <col min="49" max="49" width="15.7109375" customWidth="1"/>
    <col min="50" max="50" width="5.140625" hidden="1" customWidth="1"/>
    <col min="51" max="51" width="10.42578125" style="4" customWidth="1"/>
    <col min="52" max="52" width="17.7109375" style="4" customWidth="1"/>
    <col min="53" max="53" width="12.28515625" style="60" customWidth="1"/>
    <col min="54" max="54" width="29.5703125" customWidth="1"/>
    <col min="55" max="55" width="45.85546875" customWidth="1"/>
    <col min="56" max="56" width="7.85546875" customWidth="1"/>
    <col min="57" max="57" width="9.42578125" customWidth="1"/>
    <col min="58" max="58" width="27.5703125" customWidth="1"/>
    <col min="59" max="59" width="15.28515625" customWidth="1"/>
    <col min="60" max="60" width="23.42578125" customWidth="1"/>
    <col min="61" max="61" width="11.7109375" customWidth="1"/>
    <col min="62" max="62" width="8.5703125" customWidth="1"/>
    <col min="63" max="63" width="13.5703125" customWidth="1"/>
    <col min="64" max="64" width="8.5703125" customWidth="1"/>
    <col min="65" max="65" width="5.5703125" customWidth="1"/>
    <col min="66" max="66" width="3.85546875" customWidth="1"/>
    <col min="67" max="67" width="11.140625" customWidth="1"/>
    <col min="68" max="68" width="16" customWidth="1"/>
    <col min="69" max="69" width="6" customWidth="1"/>
    <col min="70" max="70" width="10" customWidth="1"/>
    <col min="71" max="71" width="17.85546875" customWidth="1"/>
    <col min="72" max="72" width="6.85546875" customWidth="1"/>
    <col min="73" max="73" width="10.42578125" customWidth="1"/>
    <col min="74" max="74" width="29.85546875" customWidth="1"/>
    <col min="76" max="76" width="13" customWidth="1"/>
    <col min="77" max="77" width="29.42578125" customWidth="1"/>
    <col min="79" max="79" width="7.140625" customWidth="1"/>
    <col min="80" max="80" width="26.28515625" customWidth="1"/>
    <col min="81" max="81" width="15.42578125" customWidth="1"/>
    <col min="82" max="82" width="21.7109375" customWidth="1"/>
    <col min="83" max="83" width="19.5703125" customWidth="1"/>
    <col min="84" max="84" width="17.5703125" customWidth="1"/>
    <col min="85" max="85" width="20.85546875" customWidth="1"/>
    <col min="86" max="86" width="17.5703125" customWidth="1"/>
    <col min="87" max="87" width="17" customWidth="1"/>
    <col min="88" max="88" width="22.7109375" customWidth="1"/>
  </cols>
  <sheetData>
    <row r="1" spans="1:102" ht="20.25">
      <c r="A1" s="6"/>
      <c r="B1" s="7"/>
      <c r="C1" s="7"/>
      <c r="D1" s="7"/>
      <c r="E1" s="7"/>
      <c r="F1" s="7"/>
      <c r="G1" s="7"/>
      <c r="H1" s="7"/>
      <c r="I1" s="10"/>
      <c r="J1" s="10"/>
      <c r="K1" s="10"/>
      <c r="L1" s="10"/>
      <c r="M1" s="10"/>
      <c r="N1" s="62"/>
      <c r="O1" s="168"/>
      <c r="P1" s="16"/>
      <c r="Q1" s="16"/>
      <c r="R1" s="16"/>
      <c r="S1" s="16"/>
      <c r="T1" s="16"/>
      <c r="U1" s="19"/>
      <c r="V1" s="16"/>
      <c r="W1" s="16"/>
      <c r="X1" s="16"/>
      <c r="Y1" s="16"/>
      <c r="Z1" s="16"/>
      <c r="AA1" s="16"/>
      <c r="AB1" s="19"/>
      <c r="AC1" s="16"/>
      <c r="AD1" s="16"/>
      <c r="AE1" s="16"/>
      <c r="AF1" s="16"/>
      <c r="AG1" s="16"/>
      <c r="AH1" s="16"/>
      <c r="AI1" s="16"/>
      <c r="AJ1" s="19"/>
      <c r="AK1" s="16"/>
      <c r="AL1" s="16"/>
      <c r="AM1" s="16"/>
      <c r="AN1" s="19"/>
      <c r="AO1" s="16"/>
      <c r="AP1" s="16"/>
      <c r="AQ1" s="16"/>
      <c r="AR1" s="19"/>
      <c r="AS1" s="16"/>
      <c r="AT1" s="16"/>
      <c r="AU1" s="16"/>
      <c r="AV1" s="19"/>
      <c r="AW1" s="16"/>
      <c r="AX1" s="16"/>
      <c r="AY1" s="19"/>
      <c r="AZ1" s="19"/>
      <c r="BA1" s="19"/>
      <c r="BB1" s="17"/>
      <c r="BC1" s="2"/>
      <c r="BD1" s="16"/>
      <c r="BE1" s="6"/>
      <c r="BF1" s="7"/>
      <c r="BG1" s="7"/>
      <c r="BH1" s="7"/>
      <c r="BI1" s="7"/>
      <c r="BJ1" s="7"/>
      <c r="BK1" s="7"/>
      <c r="BL1" s="7"/>
      <c r="BM1" s="7"/>
      <c r="BN1" s="10"/>
      <c r="BO1" s="10"/>
      <c r="BP1" s="10"/>
      <c r="BQ1" s="10"/>
      <c r="BR1" s="10"/>
      <c r="BS1" s="10"/>
      <c r="BT1" s="147"/>
      <c r="BU1" s="16"/>
      <c r="BV1" s="17"/>
      <c r="BW1" s="16"/>
      <c r="BX1" s="2"/>
      <c r="BY1" s="2"/>
      <c r="BZ1" s="16"/>
      <c r="CA1" s="6"/>
      <c r="CB1" s="7"/>
      <c r="CC1" s="7"/>
      <c r="CD1" s="7"/>
      <c r="CE1" s="7"/>
      <c r="CF1" s="7"/>
      <c r="CG1" s="10"/>
      <c r="CH1" s="10"/>
      <c r="CI1" s="147"/>
      <c r="CJ1" s="17"/>
      <c r="CK1" s="16"/>
      <c r="CL1" s="2"/>
      <c r="CM1" s="2"/>
      <c r="CN1" s="2"/>
      <c r="CO1" s="16"/>
      <c r="CP1" s="16"/>
      <c r="CQ1" s="16"/>
      <c r="CR1" s="16"/>
      <c r="CS1" s="16"/>
      <c r="CT1" s="16"/>
      <c r="CU1" s="19"/>
      <c r="CV1" s="19"/>
      <c r="CW1" s="19"/>
      <c r="CX1" s="17"/>
    </row>
    <row r="2" spans="1:102" ht="20.25">
      <c r="A2" s="8"/>
      <c r="B2" s="9"/>
      <c r="C2" s="9"/>
      <c r="D2" s="9"/>
      <c r="E2" s="9"/>
      <c r="F2" s="9"/>
      <c r="G2" s="9"/>
      <c r="H2" s="9"/>
      <c r="I2" s="11"/>
      <c r="J2" s="11"/>
      <c r="K2" s="11"/>
      <c r="L2" s="11"/>
      <c r="M2" s="11"/>
      <c r="N2" s="63"/>
      <c r="O2" s="89"/>
      <c r="P2" s="2"/>
      <c r="Q2" s="2"/>
      <c r="R2" s="2"/>
      <c r="S2" s="2"/>
      <c r="T2" s="2"/>
      <c r="U2" s="5"/>
      <c r="V2" s="2"/>
      <c r="W2" s="2"/>
      <c r="X2" s="2"/>
      <c r="Y2" s="2"/>
      <c r="Z2" s="2"/>
      <c r="AA2" s="2"/>
      <c r="AB2" s="5"/>
      <c r="AC2" s="2"/>
      <c r="AD2" s="2"/>
      <c r="AE2" s="2"/>
      <c r="AF2" s="2"/>
      <c r="AG2" s="2"/>
      <c r="AH2" s="2"/>
      <c r="AI2" s="2"/>
      <c r="AJ2" s="5"/>
      <c r="AO2" s="2"/>
      <c r="AP2" s="2"/>
      <c r="AQ2" s="2"/>
      <c r="AR2" s="5"/>
      <c r="AS2" s="2"/>
      <c r="AT2" s="2"/>
      <c r="AU2" s="2"/>
      <c r="AV2" s="5"/>
      <c r="AW2" s="2"/>
      <c r="AX2" s="2"/>
      <c r="AY2" s="5"/>
      <c r="AZ2" s="5"/>
      <c r="BA2" s="5"/>
      <c r="BB2" s="18"/>
      <c r="BC2" s="2"/>
      <c r="BD2" s="2"/>
      <c r="BE2" s="8"/>
      <c r="BF2" s="9"/>
      <c r="BG2" s="9"/>
      <c r="BH2" s="9"/>
      <c r="BI2" s="9"/>
      <c r="BJ2" s="9"/>
      <c r="BK2" s="9"/>
      <c r="BL2" s="9"/>
      <c r="BM2" s="9"/>
      <c r="BN2" s="11"/>
      <c r="BO2" s="11"/>
      <c r="BP2" s="11"/>
      <c r="BQ2" s="11"/>
      <c r="BR2" s="11"/>
      <c r="BS2" s="11"/>
      <c r="BT2" s="89"/>
      <c r="BU2" s="2"/>
      <c r="BV2" s="18"/>
      <c r="BW2" s="2"/>
      <c r="BX2" s="2"/>
      <c r="BY2" s="2"/>
      <c r="BZ2" s="2"/>
      <c r="CA2" s="8"/>
      <c r="CB2" s="9"/>
      <c r="CC2" s="9"/>
      <c r="CD2" s="9"/>
      <c r="CE2" s="9"/>
      <c r="CF2" s="9"/>
      <c r="CG2" s="11"/>
      <c r="CH2" s="11"/>
      <c r="CI2" s="89"/>
      <c r="CJ2" s="18"/>
      <c r="CK2" s="2"/>
      <c r="CL2" s="2"/>
      <c r="CM2" s="2"/>
      <c r="CN2" s="2"/>
      <c r="CO2" s="2"/>
      <c r="CP2" s="2"/>
      <c r="CQ2" s="2"/>
      <c r="CR2" s="2"/>
      <c r="CS2" s="2"/>
      <c r="CT2" s="2"/>
      <c r="CU2" s="5"/>
      <c r="CV2" s="5"/>
      <c r="CW2" s="5"/>
      <c r="CX2" s="18"/>
    </row>
    <row r="3" spans="1:102" ht="20.25">
      <c r="A3" s="8"/>
      <c r="B3" s="9"/>
      <c r="C3" s="9"/>
      <c r="D3" s="9"/>
      <c r="E3" s="9"/>
      <c r="F3" s="9"/>
      <c r="G3" s="9"/>
      <c r="H3" s="9"/>
      <c r="I3" s="11"/>
      <c r="J3" s="11"/>
      <c r="K3" s="11"/>
      <c r="L3" s="11"/>
      <c r="M3" s="11"/>
      <c r="N3" s="63"/>
      <c r="O3" s="89"/>
      <c r="P3" s="2"/>
      <c r="Q3" s="2"/>
      <c r="R3" s="2"/>
      <c r="S3" s="2"/>
      <c r="T3" s="2"/>
      <c r="U3" s="5"/>
      <c r="V3" s="2"/>
      <c r="W3" s="2"/>
      <c r="X3" s="2"/>
      <c r="Y3" s="2"/>
      <c r="Z3" s="2"/>
      <c r="AA3" s="2"/>
      <c r="AB3" s="5"/>
      <c r="AC3" s="2"/>
      <c r="AD3" s="2"/>
      <c r="AE3" s="2"/>
      <c r="AF3" s="2"/>
      <c r="AG3" s="2"/>
      <c r="AH3" s="2"/>
      <c r="AI3" s="2"/>
      <c r="AJ3" s="5"/>
      <c r="AO3" s="2"/>
      <c r="AP3" s="2"/>
      <c r="AQ3" s="2"/>
      <c r="AR3" s="5"/>
      <c r="AS3" s="2"/>
      <c r="AT3" s="2"/>
      <c r="AU3" s="2"/>
      <c r="AV3" s="5"/>
      <c r="AW3" s="2"/>
      <c r="AX3" s="2"/>
      <c r="AY3" s="5"/>
      <c r="AZ3" s="5"/>
      <c r="BA3" s="5"/>
      <c r="BB3" s="18"/>
      <c r="BC3" s="2"/>
      <c r="BD3" s="2"/>
      <c r="BE3" s="8"/>
      <c r="BF3" s="9"/>
      <c r="BG3" s="9"/>
      <c r="BH3" s="9"/>
      <c r="BI3" s="9"/>
      <c r="BJ3" s="9"/>
      <c r="BK3" s="9"/>
      <c r="BL3" s="9"/>
      <c r="BM3" s="9"/>
      <c r="BN3" s="11"/>
      <c r="BO3" s="11"/>
      <c r="BP3" s="11"/>
      <c r="BQ3" s="11"/>
      <c r="BR3" s="11"/>
      <c r="BS3" s="11"/>
      <c r="BT3" s="89"/>
      <c r="BU3" s="2"/>
      <c r="BV3" s="18"/>
      <c r="BW3" s="2"/>
      <c r="BX3" s="2"/>
      <c r="BY3" s="2"/>
      <c r="BZ3" s="2"/>
      <c r="CA3" s="8"/>
      <c r="CB3" s="9"/>
      <c r="CC3" s="9"/>
      <c r="CD3" s="9"/>
      <c r="CE3" s="9"/>
      <c r="CF3" s="9"/>
      <c r="CG3" s="11"/>
      <c r="CH3" s="11"/>
      <c r="CI3" s="89"/>
      <c r="CJ3" s="18"/>
      <c r="CK3" s="2"/>
      <c r="CL3" s="2"/>
      <c r="CM3" s="2"/>
      <c r="CN3" s="2"/>
      <c r="CO3" s="2"/>
      <c r="CP3" s="2"/>
      <c r="CQ3" s="2"/>
      <c r="CR3" s="2"/>
      <c r="CS3" s="2"/>
      <c r="CT3" s="2"/>
      <c r="CU3" s="5"/>
      <c r="CV3" s="5"/>
      <c r="CW3" s="5"/>
      <c r="CX3" s="18"/>
    </row>
    <row r="4" spans="1:102" ht="20.25">
      <c r="A4" s="8"/>
      <c r="B4" s="9"/>
      <c r="C4" s="9"/>
      <c r="D4" s="9"/>
      <c r="E4" s="9"/>
      <c r="F4" s="9"/>
      <c r="G4" s="9"/>
      <c r="H4" s="9"/>
      <c r="I4" s="11"/>
      <c r="J4" s="11"/>
      <c r="K4" s="11"/>
      <c r="L4" s="11"/>
      <c r="M4" s="11"/>
      <c r="N4" s="63"/>
      <c r="O4" s="89"/>
      <c r="P4" s="2"/>
      <c r="Q4" s="2"/>
      <c r="R4" s="2"/>
      <c r="S4" s="2"/>
      <c r="T4" s="2"/>
      <c r="U4" s="5"/>
      <c r="V4" s="2"/>
      <c r="W4" s="2"/>
      <c r="X4" s="2"/>
      <c r="Y4" s="2"/>
      <c r="Z4" s="2"/>
      <c r="AA4" s="2"/>
      <c r="AB4" s="5"/>
      <c r="AC4" s="2"/>
      <c r="AD4" s="2"/>
      <c r="AE4" s="2"/>
      <c r="AF4" s="2"/>
      <c r="AG4" s="2"/>
      <c r="AH4" s="2"/>
      <c r="AI4" s="2"/>
      <c r="AJ4" s="5"/>
      <c r="AO4" s="2"/>
      <c r="AP4" s="2"/>
      <c r="AQ4" s="2"/>
      <c r="AR4" s="5"/>
      <c r="AS4" s="2"/>
      <c r="AT4" s="2"/>
      <c r="AU4" s="2"/>
      <c r="AV4" s="5"/>
      <c r="AW4" s="2"/>
      <c r="AX4" s="2"/>
      <c r="AY4" s="5"/>
      <c r="AZ4" s="5"/>
      <c r="BA4" s="5"/>
      <c r="BB4" s="18"/>
      <c r="BC4" s="2"/>
      <c r="BD4" s="2"/>
      <c r="BE4" s="8"/>
      <c r="BF4" s="9"/>
      <c r="BG4" s="9"/>
      <c r="BH4" s="9"/>
      <c r="BI4" s="9"/>
      <c r="BJ4" s="9"/>
      <c r="BK4" s="9"/>
      <c r="BL4" s="9"/>
      <c r="BM4" s="9"/>
      <c r="BN4" s="11"/>
      <c r="BO4" s="11"/>
      <c r="BP4" s="11"/>
      <c r="BQ4" s="11"/>
      <c r="BR4" s="11"/>
      <c r="BS4" s="11"/>
      <c r="BT4" s="89"/>
      <c r="BU4" s="2"/>
      <c r="BV4" s="18"/>
      <c r="BW4" s="2"/>
      <c r="BX4" s="2"/>
      <c r="BY4" s="2"/>
      <c r="BZ4" s="2"/>
      <c r="CA4" s="8"/>
      <c r="CB4" s="9"/>
      <c r="CC4" s="9"/>
      <c r="CD4" s="9"/>
      <c r="CE4" s="9"/>
      <c r="CF4" s="9"/>
      <c r="CG4" s="11"/>
      <c r="CH4" s="11"/>
      <c r="CI4" s="89"/>
      <c r="CJ4" s="18"/>
      <c r="CK4" s="2"/>
      <c r="CL4" s="2"/>
      <c r="CM4" s="2"/>
      <c r="CN4" s="2"/>
      <c r="CO4" s="2"/>
      <c r="CP4" s="2"/>
      <c r="CQ4" s="2"/>
      <c r="CR4" s="2"/>
      <c r="CS4" s="2"/>
      <c r="CT4" s="2"/>
      <c r="CU4" s="5"/>
      <c r="CV4" s="5"/>
      <c r="CW4" s="5"/>
      <c r="CX4" s="18"/>
    </row>
    <row r="5" spans="1:102">
      <c r="A5" s="1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5"/>
      <c r="O5" s="2"/>
      <c r="P5" s="2"/>
      <c r="Q5" s="2"/>
      <c r="R5" s="2"/>
      <c r="S5" s="2"/>
      <c r="T5" s="2"/>
      <c r="U5" s="5"/>
      <c r="V5" s="2"/>
      <c r="W5" s="2"/>
      <c r="X5" s="2"/>
      <c r="Y5" s="2"/>
      <c r="Z5" s="2"/>
      <c r="AA5" s="2"/>
      <c r="AB5" s="5"/>
      <c r="AC5" s="2"/>
      <c r="AD5" s="2"/>
      <c r="AE5" s="2"/>
      <c r="AF5" s="2"/>
      <c r="AG5" s="2"/>
      <c r="AH5" s="2"/>
      <c r="AI5" s="2"/>
      <c r="AJ5" s="5"/>
      <c r="AO5" s="2"/>
      <c r="AP5" s="2"/>
      <c r="AQ5" s="2"/>
      <c r="AR5" s="5"/>
      <c r="AS5" s="2"/>
      <c r="AT5" s="2"/>
      <c r="AU5" s="2"/>
      <c r="AV5" s="5"/>
      <c r="AW5" s="2"/>
      <c r="AX5" s="2"/>
      <c r="AY5" s="5"/>
      <c r="AZ5" s="5"/>
      <c r="BA5" s="5"/>
      <c r="BB5" s="18"/>
      <c r="BC5" s="2"/>
      <c r="BD5" s="2"/>
      <c r="BE5" s="1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18"/>
      <c r="BW5" s="2"/>
      <c r="BX5" s="2"/>
      <c r="BY5" s="2"/>
      <c r="BZ5" s="2"/>
      <c r="CA5" s="1"/>
      <c r="CB5" s="2"/>
      <c r="CC5" s="2"/>
      <c r="CD5" s="2"/>
      <c r="CE5" s="2"/>
      <c r="CF5" s="2"/>
      <c r="CG5" s="2"/>
      <c r="CH5" s="2"/>
      <c r="CI5" s="2"/>
      <c r="CJ5" s="18"/>
      <c r="CK5" s="2"/>
      <c r="CL5" s="2"/>
      <c r="CM5" s="2"/>
      <c r="CN5" s="2"/>
      <c r="CO5" s="2"/>
      <c r="CP5" s="2"/>
      <c r="CQ5" s="2"/>
      <c r="CR5" s="2"/>
      <c r="CS5" s="2"/>
      <c r="CT5" s="2"/>
      <c r="CU5" s="5"/>
      <c r="CV5" s="5"/>
      <c r="CW5" s="5"/>
      <c r="CX5" s="18"/>
    </row>
    <row r="6" spans="1:102">
      <c r="A6" s="1"/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5"/>
      <c r="O6" s="2"/>
      <c r="P6" s="2"/>
      <c r="Q6" s="2"/>
      <c r="R6" s="2"/>
      <c r="S6" s="2"/>
      <c r="T6" s="2"/>
      <c r="U6" s="5"/>
      <c r="V6" s="2"/>
      <c r="W6" s="2"/>
      <c r="X6" s="2"/>
      <c r="Y6" s="2"/>
      <c r="Z6" s="2"/>
      <c r="AA6" s="2"/>
      <c r="AB6" s="5"/>
      <c r="AC6" s="2"/>
      <c r="AD6" s="2"/>
      <c r="AE6" s="2"/>
      <c r="AF6" s="2"/>
      <c r="AG6" s="2"/>
      <c r="AH6" s="2"/>
      <c r="AI6" s="2"/>
      <c r="AJ6" s="5"/>
      <c r="AO6" s="2"/>
      <c r="AP6" s="2"/>
      <c r="AQ6" s="2"/>
      <c r="AR6" s="5"/>
      <c r="AS6" s="2"/>
      <c r="AT6" s="2"/>
      <c r="AU6" s="2"/>
      <c r="AV6" s="5"/>
      <c r="AW6" s="2"/>
      <c r="AX6" s="2"/>
      <c r="AY6" s="5"/>
      <c r="AZ6" s="5"/>
      <c r="BA6" s="5"/>
      <c r="BB6" s="18"/>
      <c r="BC6" s="2"/>
      <c r="BD6" s="2"/>
      <c r="BE6" s="1"/>
      <c r="BF6" s="2"/>
      <c r="BG6" s="2"/>
      <c r="BH6" s="2"/>
      <c r="BI6" s="2"/>
      <c r="BJ6" s="2"/>
      <c r="BK6" s="2"/>
      <c r="BL6" s="2"/>
      <c r="BM6" s="2"/>
      <c r="BN6" s="2"/>
      <c r="BO6" s="2"/>
      <c r="BP6" s="2"/>
      <c r="BQ6" s="2"/>
      <c r="BR6" s="2"/>
      <c r="BS6" s="2"/>
      <c r="BT6" s="2"/>
      <c r="BU6" s="2"/>
      <c r="BV6" s="18"/>
      <c r="BW6" s="2"/>
      <c r="BX6" s="2"/>
      <c r="BY6" s="2"/>
      <c r="BZ6" s="2"/>
      <c r="CA6" s="1"/>
      <c r="CB6" s="2"/>
      <c r="CC6" s="2"/>
      <c r="CD6" s="2"/>
      <c r="CE6" s="2"/>
      <c r="CF6" s="2"/>
      <c r="CG6" s="2"/>
      <c r="CH6" s="2"/>
      <c r="CI6" s="2"/>
      <c r="CJ6" s="18"/>
      <c r="CK6" s="2"/>
      <c r="CL6" s="2"/>
      <c r="CM6" s="2"/>
      <c r="CN6" s="2"/>
      <c r="CO6" s="2"/>
      <c r="CP6" s="2"/>
      <c r="CQ6" s="2"/>
      <c r="CR6" s="2"/>
      <c r="CS6" s="2"/>
      <c r="CT6" s="2"/>
      <c r="CU6" s="5"/>
      <c r="CV6" s="5"/>
      <c r="CW6" s="5"/>
      <c r="CX6" s="18"/>
    </row>
    <row r="7" spans="1:102">
      <c r="A7" s="1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N7" s="5"/>
      <c r="O7" s="2"/>
      <c r="P7" s="2"/>
      <c r="Q7" s="2"/>
      <c r="R7" s="2"/>
      <c r="S7" s="2"/>
      <c r="T7" s="2"/>
      <c r="U7" s="5"/>
      <c r="V7" s="2"/>
      <c r="W7" s="2"/>
      <c r="X7" s="2"/>
      <c r="Y7" s="2"/>
      <c r="Z7" s="2"/>
      <c r="AA7" s="2"/>
      <c r="AB7" s="5"/>
      <c r="AC7" s="2"/>
      <c r="AD7" s="2"/>
      <c r="AE7" s="2"/>
      <c r="AF7" s="2"/>
      <c r="AG7" s="2"/>
      <c r="AH7" s="2"/>
      <c r="AI7" s="2"/>
      <c r="AJ7" s="5"/>
      <c r="AO7" s="2"/>
      <c r="AP7" s="2"/>
      <c r="AQ7" s="2"/>
      <c r="AR7" s="5"/>
      <c r="AS7" s="2"/>
      <c r="AT7" s="2"/>
      <c r="AU7" s="2"/>
      <c r="AV7" s="5"/>
      <c r="AW7" s="2"/>
      <c r="AX7" s="2"/>
      <c r="AY7" s="5"/>
      <c r="AZ7" s="5"/>
      <c r="BA7" s="5"/>
      <c r="BB7" s="18"/>
      <c r="BC7" s="2"/>
      <c r="BD7" s="2"/>
      <c r="BE7" s="1"/>
      <c r="BF7" s="2"/>
      <c r="BG7" s="2"/>
      <c r="BH7" s="2"/>
      <c r="BI7" s="2"/>
      <c r="BJ7" s="2"/>
      <c r="BK7" s="2"/>
      <c r="BL7" s="2"/>
      <c r="BM7" s="2"/>
      <c r="BN7" s="2"/>
      <c r="BO7" s="2"/>
      <c r="BP7" s="2"/>
      <c r="BQ7" s="2"/>
      <c r="BR7" s="2"/>
      <c r="BS7" s="2"/>
      <c r="BT7" s="2"/>
      <c r="BU7" s="2"/>
      <c r="BV7" s="18"/>
      <c r="BW7" s="2"/>
      <c r="BX7" s="2"/>
      <c r="BY7" s="2"/>
      <c r="BZ7" s="2"/>
      <c r="CA7" s="1"/>
      <c r="CB7" s="2"/>
      <c r="CC7" s="2"/>
      <c r="CD7" s="2"/>
      <c r="CE7" s="2"/>
      <c r="CF7" s="2"/>
      <c r="CG7" s="2"/>
      <c r="CH7" s="2"/>
      <c r="CI7" s="2"/>
      <c r="CJ7" s="18"/>
      <c r="CK7" s="2"/>
      <c r="CL7" s="2"/>
      <c r="CM7" s="2"/>
      <c r="CN7" s="2"/>
      <c r="CO7" s="2"/>
      <c r="CP7" s="2"/>
      <c r="CQ7" s="2"/>
      <c r="CR7" s="2"/>
      <c r="CS7" s="2"/>
      <c r="CT7" s="2"/>
      <c r="CU7" s="5"/>
      <c r="CV7" s="5"/>
      <c r="CW7" s="5"/>
      <c r="CX7" s="18"/>
    </row>
    <row r="8" spans="1:102">
      <c r="A8" s="1"/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N8" s="5"/>
      <c r="O8" s="2"/>
      <c r="P8" s="2"/>
      <c r="Q8" s="2"/>
      <c r="R8" s="2"/>
      <c r="S8" s="2"/>
      <c r="T8" s="2"/>
      <c r="U8" s="5"/>
      <c r="V8" s="2"/>
      <c r="W8" s="2"/>
      <c r="X8" s="2"/>
      <c r="Y8" s="2"/>
      <c r="Z8" s="2"/>
      <c r="AA8" s="2"/>
      <c r="AB8" s="5"/>
      <c r="AC8" s="2"/>
      <c r="AD8" s="2"/>
      <c r="AE8" s="2"/>
      <c r="AF8" s="2"/>
      <c r="AG8" s="2"/>
      <c r="AH8" s="2"/>
      <c r="AI8" s="2"/>
      <c r="AJ8" s="5"/>
      <c r="AO8" s="2"/>
      <c r="AP8" s="2"/>
      <c r="AQ8" s="2"/>
      <c r="AR8" s="5"/>
      <c r="AS8" s="2"/>
      <c r="AT8" s="2"/>
      <c r="AU8" s="2"/>
      <c r="AV8" s="5"/>
      <c r="AW8" s="2"/>
      <c r="AX8" s="2"/>
      <c r="AY8" s="5"/>
      <c r="AZ8" s="5"/>
      <c r="BA8" s="5"/>
      <c r="BB8" s="18"/>
      <c r="BC8" s="2"/>
      <c r="BD8" s="2"/>
      <c r="BE8" s="1"/>
      <c r="BF8" s="2"/>
      <c r="BG8" s="2"/>
      <c r="BH8" s="2"/>
      <c r="BI8" s="2"/>
      <c r="BJ8" s="2"/>
      <c r="BK8" s="2"/>
      <c r="BL8" s="2"/>
      <c r="BM8" s="2"/>
      <c r="BN8" s="2"/>
      <c r="BO8" s="2"/>
      <c r="BP8" s="2"/>
      <c r="BQ8" s="2"/>
      <c r="BR8" s="2"/>
      <c r="BS8" s="2"/>
      <c r="BT8" s="2"/>
      <c r="BU8" s="2"/>
      <c r="BV8" s="18"/>
      <c r="BW8" s="2"/>
      <c r="BX8" s="2"/>
      <c r="BY8" s="2"/>
      <c r="BZ8" s="2"/>
      <c r="CA8" s="1"/>
      <c r="CB8" s="2"/>
      <c r="CC8" s="2"/>
      <c r="CD8" s="2"/>
      <c r="CE8" s="2"/>
      <c r="CF8" s="2"/>
      <c r="CG8" s="2"/>
      <c r="CH8" s="2"/>
      <c r="CI8" s="2"/>
      <c r="CJ8" s="18"/>
      <c r="CK8" s="2"/>
      <c r="CL8" s="2"/>
      <c r="CM8" s="2"/>
      <c r="CN8" s="2"/>
      <c r="CO8" s="2"/>
      <c r="CP8" s="2"/>
      <c r="CQ8" s="2"/>
      <c r="CR8" s="2"/>
      <c r="CS8" s="2"/>
      <c r="CT8" s="2"/>
      <c r="CU8" s="5"/>
      <c r="CV8" s="5"/>
      <c r="CW8" s="5"/>
      <c r="CX8" s="18"/>
    </row>
    <row r="9" spans="1:102">
      <c r="A9" s="1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5"/>
      <c r="O9" s="2"/>
      <c r="P9" s="2"/>
      <c r="Q9" s="2"/>
      <c r="R9" s="2"/>
      <c r="S9" s="2"/>
      <c r="T9" s="2"/>
      <c r="U9" s="5"/>
      <c r="V9" s="2"/>
      <c r="W9" s="2"/>
      <c r="X9" s="2"/>
      <c r="Y9" s="2"/>
      <c r="Z9" s="2"/>
      <c r="AA9" s="2"/>
      <c r="AB9" s="5"/>
      <c r="AC9" s="2"/>
      <c r="AD9" s="2"/>
      <c r="AE9" s="2"/>
      <c r="AF9" s="2"/>
      <c r="AG9" s="2"/>
      <c r="AH9" s="2"/>
      <c r="AI9" s="2"/>
      <c r="AJ9" s="5"/>
      <c r="AO9" s="2"/>
      <c r="AP9" s="2"/>
      <c r="AQ9" s="2"/>
      <c r="AR9" s="5"/>
      <c r="AS9" s="2"/>
      <c r="AT9" s="2"/>
      <c r="AU9" s="2"/>
      <c r="AV9" s="5"/>
      <c r="AW9" s="2"/>
      <c r="AX9" s="2"/>
      <c r="AY9" s="5"/>
      <c r="AZ9" s="5"/>
      <c r="BA9" s="5"/>
      <c r="BB9" s="18"/>
      <c r="BC9" s="2"/>
      <c r="BD9" s="2"/>
      <c r="BE9" s="1"/>
      <c r="BF9" s="2"/>
      <c r="BG9" s="2"/>
      <c r="BH9" s="2"/>
      <c r="BI9" s="2"/>
      <c r="BJ9" s="2"/>
      <c r="BK9" s="2"/>
      <c r="BL9" s="2"/>
      <c r="BM9" s="2"/>
      <c r="BN9" s="2"/>
      <c r="BO9" s="2"/>
      <c r="BP9" s="2"/>
      <c r="BQ9" s="2"/>
      <c r="BR9" s="2"/>
      <c r="BS9" s="2"/>
      <c r="BT9" s="2"/>
      <c r="BU9" s="2"/>
      <c r="BV9" s="18"/>
      <c r="BW9" s="2"/>
      <c r="BX9" s="2"/>
      <c r="BY9" s="2"/>
      <c r="BZ9" s="2"/>
      <c r="CA9" s="1"/>
      <c r="CB9" s="2"/>
      <c r="CC9" s="2"/>
      <c r="CD9" s="2"/>
      <c r="CE9" s="2"/>
      <c r="CF9" s="2"/>
      <c r="CG9" s="2"/>
      <c r="CH9" s="2"/>
      <c r="CI9" s="2"/>
      <c r="CJ9" s="18"/>
      <c r="CK9" s="2"/>
      <c r="CL9" s="2"/>
      <c r="CM9" s="2"/>
      <c r="CN9" s="2"/>
      <c r="CO9" s="2"/>
      <c r="CP9" s="2"/>
      <c r="CQ9" s="2"/>
      <c r="CR9" s="2"/>
      <c r="CS9" s="2"/>
      <c r="CT9" s="2"/>
      <c r="CU9" s="5"/>
      <c r="CV9" s="5"/>
      <c r="CW9" s="5"/>
      <c r="CX9" s="18"/>
    </row>
    <row r="10" spans="1:102">
      <c r="A10" s="1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5"/>
      <c r="O10" s="2"/>
      <c r="P10" s="2"/>
      <c r="Q10" s="2"/>
      <c r="R10" s="2"/>
      <c r="S10" s="2"/>
      <c r="T10" s="2"/>
      <c r="U10" s="5"/>
      <c r="V10" s="2"/>
      <c r="W10" s="2"/>
      <c r="X10" s="2"/>
      <c r="Y10" s="2"/>
      <c r="Z10" s="2"/>
      <c r="AA10" s="2"/>
      <c r="AB10" s="5"/>
      <c r="AC10" s="2"/>
      <c r="AD10" s="2"/>
      <c r="AE10" s="2"/>
      <c r="AF10" s="2"/>
      <c r="AG10" s="2"/>
      <c r="AH10" s="2"/>
      <c r="AI10" s="2"/>
      <c r="AJ10" s="5"/>
      <c r="AO10" s="2"/>
      <c r="AP10" s="2"/>
      <c r="AQ10" s="2"/>
      <c r="AR10" s="5"/>
      <c r="AS10" s="2"/>
      <c r="AT10" s="2"/>
      <c r="AU10" s="2"/>
      <c r="AV10" s="5"/>
      <c r="AW10" s="2"/>
      <c r="AX10" s="2"/>
      <c r="AY10" s="5"/>
      <c r="AZ10" s="5"/>
      <c r="BA10" s="5"/>
      <c r="BB10" s="18"/>
      <c r="BC10" s="2"/>
      <c r="BD10" s="2"/>
      <c r="BE10" s="1"/>
      <c r="BF10" s="2"/>
      <c r="BG10" s="2"/>
      <c r="BH10" s="2"/>
      <c r="BI10" s="2"/>
      <c r="BJ10" s="2"/>
      <c r="BK10" s="2"/>
      <c r="BL10" s="2"/>
      <c r="BM10" s="2"/>
      <c r="BN10" s="2"/>
      <c r="BO10" s="2"/>
      <c r="BP10" s="2"/>
      <c r="BQ10" s="2"/>
      <c r="BR10" s="2"/>
      <c r="BS10" s="2"/>
      <c r="BT10" s="2"/>
      <c r="BU10" s="2"/>
      <c r="BV10" s="18"/>
      <c r="BW10" s="2"/>
      <c r="BX10" s="2"/>
      <c r="BY10" s="2"/>
      <c r="BZ10" s="2"/>
      <c r="CA10" s="1"/>
      <c r="CB10" s="2"/>
      <c r="CC10" s="2"/>
      <c r="CD10" s="2"/>
      <c r="CE10" s="2"/>
      <c r="CF10" s="2"/>
      <c r="CG10" s="2"/>
      <c r="CH10" s="2"/>
      <c r="CI10" s="2"/>
      <c r="CJ10" s="18"/>
      <c r="CK10" s="2"/>
      <c r="CL10" s="2"/>
      <c r="CM10" s="2"/>
    </row>
    <row r="11" spans="1:102">
      <c r="A11" s="1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5"/>
      <c r="O11" s="2"/>
      <c r="P11" s="2"/>
      <c r="Q11" s="2"/>
      <c r="R11" s="2"/>
      <c r="S11" s="2"/>
      <c r="T11" s="2"/>
      <c r="U11" s="5"/>
      <c r="V11" s="2"/>
      <c r="W11" s="2"/>
      <c r="X11" s="2"/>
      <c r="Y11" s="2"/>
      <c r="Z11" s="2"/>
      <c r="AA11" s="2"/>
      <c r="AB11" s="5"/>
      <c r="AC11" s="2"/>
      <c r="AD11" s="2"/>
      <c r="AE11" s="2"/>
      <c r="AF11" s="2"/>
      <c r="AG11" s="2"/>
      <c r="AH11" s="2"/>
      <c r="AI11" s="2"/>
      <c r="AJ11" s="5"/>
      <c r="AO11" s="2"/>
      <c r="AP11" s="2"/>
      <c r="AQ11" s="2"/>
      <c r="AR11" s="5"/>
      <c r="AS11" s="2"/>
      <c r="AT11" s="2"/>
      <c r="AU11" s="2"/>
      <c r="AV11" s="5"/>
      <c r="AW11" s="2"/>
      <c r="AX11" s="2"/>
      <c r="AY11" s="5"/>
      <c r="AZ11" s="5"/>
      <c r="BA11" s="5"/>
      <c r="BB11" s="18"/>
      <c r="BC11" s="2"/>
      <c r="BD11" s="2"/>
      <c r="BE11" s="1"/>
      <c r="BF11" s="2"/>
      <c r="BG11" s="2"/>
      <c r="BH11" s="2"/>
      <c r="BI11" s="2"/>
      <c r="BJ11" s="2"/>
      <c r="BK11" s="2"/>
      <c r="BL11" s="2"/>
      <c r="BM11" s="2"/>
      <c r="BN11" s="2"/>
      <c r="BO11" s="2"/>
      <c r="BP11" s="2"/>
      <c r="BQ11" s="2"/>
      <c r="BR11" s="2"/>
      <c r="BS11" s="2"/>
      <c r="BT11" s="2"/>
      <c r="BU11" s="2"/>
      <c r="BV11" s="18"/>
      <c r="BW11" s="2"/>
      <c r="BX11" s="2"/>
      <c r="BY11" s="2"/>
      <c r="BZ11" s="2"/>
      <c r="CA11" s="1"/>
      <c r="CB11" s="2"/>
      <c r="CC11" s="2"/>
      <c r="CD11" s="2"/>
      <c r="CE11" s="2"/>
      <c r="CF11" s="2"/>
      <c r="CG11" s="2"/>
      <c r="CH11" s="2"/>
      <c r="CI11" s="2"/>
      <c r="CJ11" s="18"/>
      <c r="CK11" s="2"/>
      <c r="CL11" s="2"/>
      <c r="CM11" s="2"/>
    </row>
    <row r="12" spans="1:102" ht="13.5" thickBot="1">
      <c r="A12" s="1"/>
      <c r="B12" s="2"/>
      <c r="C12" s="2"/>
      <c r="D12" s="2"/>
      <c r="E12" s="2"/>
      <c r="F12" s="2"/>
      <c r="G12" s="2"/>
      <c r="H12" s="2"/>
      <c r="I12" s="12"/>
      <c r="J12" s="12"/>
      <c r="K12" s="12"/>
      <c r="L12" s="12"/>
      <c r="M12" s="12"/>
      <c r="N12" s="64"/>
      <c r="O12" s="2"/>
      <c r="P12" s="2"/>
      <c r="Q12" s="2"/>
      <c r="R12" s="2"/>
      <c r="S12" s="2"/>
      <c r="T12" s="2"/>
      <c r="U12" s="5"/>
      <c r="V12" s="2"/>
      <c r="W12" s="2"/>
      <c r="X12" s="2"/>
      <c r="Y12" s="2"/>
      <c r="Z12" s="2"/>
      <c r="AA12" s="2"/>
      <c r="AB12" s="5"/>
      <c r="AC12" s="13"/>
      <c r="AD12" s="13"/>
      <c r="AE12" s="13"/>
      <c r="AF12" s="13"/>
      <c r="AG12" s="13"/>
      <c r="AH12" s="13"/>
      <c r="AI12" s="13"/>
      <c r="AJ12" s="61"/>
      <c r="AO12" s="2"/>
      <c r="AP12" s="2"/>
      <c r="AQ12" s="2"/>
      <c r="AR12" s="5"/>
      <c r="AS12" s="2"/>
      <c r="AT12" s="2"/>
      <c r="AU12" s="2"/>
      <c r="AV12" s="5"/>
      <c r="AW12" s="2"/>
      <c r="AX12" s="2"/>
      <c r="AY12" s="5"/>
      <c r="AZ12" s="5"/>
      <c r="BA12" s="5"/>
      <c r="BB12" s="18"/>
      <c r="BC12" s="2"/>
      <c r="BD12" s="2"/>
      <c r="BE12" s="1"/>
      <c r="BF12" s="2"/>
      <c r="BG12" s="2"/>
      <c r="BH12" s="2"/>
      <c r="BI12" s="13"/>
      <c r="BJ12" s="13"/>
      <c r="BK12" s="13"/>
      <c r="BL12" s="13"/>
      <c r="BM12" s="13"/>
      <c r="BN12" s="13"/>
      <c r="BO12" s="13"/>
      <c r="BP12" s="2"/>
      <c r="BQ12" s="2"/>
      <c r="BR12" s="2"/>
      <c r="BS12" s="2"/>
      <c r="BT12" s="2"/>
      <c r="BU12" s="2"/>
      <c r="BV12" s="18"/>
      <c r="BW12" s="2"/>
      <c r="BX12" s="2"/>
      <c r="BY12" s="2"/>
      <c r="BZ12" s="2"/>
      <c r="CA12" s="1"/>
      <c r="CB12" s="2"/>
      <c r="CC12" s="2"/>
      <c r="CD12" s="2"/>
      <c r="CE12" s="13"/>
      <c r="CF12" s="13"/>
      <c r="CG12" s="2"/>
      <c r="CH12" s="2"/>
      <c r="CI12" s="2"/>
      <c r="CJ12" s="18"/>
      <c r="CK12" s="2"/>
      <c r="CL12" s="2"/>
      <c r="CM12" s="2"/>
    </row>
    <row r="13" spans="1:102" s="15" customFormat="1" ht="17.100000000000001" customHeight="1" thickBot="1">
      <c r="A13" s="53"/>
      <c r="B13" s="54"/>
      <c r="C13" s="54"/>
      <c r="D13" s="54"/>
      <c r="E13" s="54"/>
      <c r="F13" s="54"/>
      <c r="G13" s="54"/>
      <c r="H13" s="230" t="s">
        <v>92</v>
      </c>
      <c r="I13" s="231"/>
      <c r="J13" s="231"/>
      <c r="K13" s="231"/>
      <c r="L13" s="231"/>
      <c r="M13" s="231"/>
      <c r="N13" s="231"/>
      <c r="O13" s="231"/>
      <c r="P13" s="231"/>
      <c r="Q13" s="231"/>
      <c r="R13" s="231"/>
      <c r="S13" s="231"/>
      <c r="T13" s="231"/>
      <c r="U13" s="231"/>
      <c r="V13" s="231"/>
      <c r="W13" s="231"/>
      <c r="X13" s="231"/>
      <c r="Y13" s="231"/>
      <c r="Z13" s="231"/>
      <c r="AA13" s="231"/>
      <c r="AB13" s="231"/>
      <c r="AC13" s="231"/>
      <c r="AD13" s="231"/>
      <c r="AE13" s="231"/>
      <c r="AF13" s="231"/>
      <c r="AG13" s="231"/>
      <c r="AH13" s="231"/>
      <c r="AI13" s="231"/>
      <c r="AJ13" s="231"/>
      <c r="AK13" s="231"/>
      <c r="AL13" s="231"/>
      <c r="AM13" s="231"/>
      <c r="AN13" s="231"/>
      <c r="AO13" s="231"/>
      <c r="AP13" s="231"/>
      <c r="AQ13" s="231"/>
      <c r="AR13" s="231"/>
      <c r="AS13" s="231"/>
      <c r="AT13" s="231"/>
      <c r="AU13" s="231"/>
      <c r="AV13" s="231"/>
      <c r="AW13" s="231"/>
      <c r="AX13" s="231"/>
      <c r="AY13" s="231"/>
      <c r="AZ13" s="231"/>
      <c r="BA13" s="231"/>
      <c r="BB13" s="232"/>
      <c r="BC13" s="162"/>
      <c r="BD13" s="162"/>
      <c r="BE13" s="215" t="s">
        <v>93</v>
      </c>
      <c r="BF13" s="216"/>
      <c r="BG13" s="216"/>
      <c r="BH13" s="216"/>
      <c r="BI13" s="216"/>
      <c r="BJ13" s="216"/>
      <c r="BK13" s="216"/>
      <c r="BL13" s="216"/>
      <c r="BM13" s="216"/>
      <c r="BN13" s="216"/>
      <c r="BO13" s="216"/>
      <c r="BP13" s="216"/>
      <c r="BQ13" s="216"/>
      <c r="BR13" s="216"/>
      <c r="BS13" s="216"/>
      <c r="BT13" s="216"/>
      <c r="BU13" s="216"/>
      <c r="BV13" s="217"/>
      <c r="BW13" s="162"/>
      <c r="BX13" s="162"/>
      <c r="BY13" s="162"/>
      <c r="BZ13" s="162"/>
      <c r="CA13" s="184" t="s">
        <v>109</v>
      </c>
      <c r="CB13" s="185"/>
      <c r="CC13" s="185"/>
      <c r="CD13" s="185"/>
      <c r="CE13" s="185"/>
      <c r="CF13" s="185"/>
      <c r="CG13" s="185"/>
      <c r="CH13" s="185"/>
      <c r="CI13" s="185"/>
      <c r="CJ13" s="186"/>
      <c r="CK13" s="162"/>
      <c r="CL13" s="162"/>
      <c r="CM13" s="162"/>
    </row>
    <row r="14" spans="1:102" s="80" customFormat="1" ht="17.100000000000001" customHeight="1" thickBot="1">
      <c r="A14" s="35"/>
      <c r="B14" s="3"/>
      <c r="C14" s="3"/>
      <c r="D14" s="3"/>
      <c r="E14" s="3"/>
      <c r="F14" s="3"/>
      <c r="G14" s="3"/>
      <c r="H14" s="248" t="s">
        <v>96</v>
      </c>
      <c r="I14" s="249"/>
      <c r="J14" s="249"/>
      <c r="K14" s="249"/>
      <c r="L14" s="249"/>
      <c r="M14" s="249"/>
      <c r="N14" s="250"/>
      <c r="O14" s="248" t="s">
        <v>97</v>
      </c>
      <c r="P14" s="249"/>
      <c r="Q14" s="249"/>
      <c r="R14" s="249"/>
      <c r="S14" s="249"/>
      <c r="T14" s="249"/>
      <c r="U14" s="249"/>
      <c r="V14" s="249"/>
      <c r="W14" s="249"/>
      <c r="X14" s="249"/>
      <c r="Y14" s="249"/>
      <c r="Z14" s="249"/>
      <c r="AA14" s="249"/>
      <c r="AB14" s="250"/>
      <c r="AC14" s="251" t="s">
        <v>98</v>
      </c>
      <c r="AD14" s="252"/>
      <c r="AE14" s="253"/>
      <c r="AF14" s="253"/>
      <c r="AG14" s="253"/>
      <c r="AH14" s="253"/>
      <c r="AI14" s="253"/>
      <c r="AJ14" s="253"/>
      <c r="AK14" s="221" t="s">
        <v>76</v>
      </c>
      <c r="AL14" s="222"/>
      <c r="AM14" s="222"/>
      <c r="AN14" s="222"/>
      <c r="AO14" s="222"/>
      <c r="AP14" s="222"/>
      <c r="AQ14" s="222"/>
      <c r="AR14" s="222"/>
      <c r="AS14" s="222"/>
      <c r="AT14" s="222"/>
      <c r="AU14" s="222"/>
      <c r="AV14" s="223"/>
      <c r="AW14" s="239" t="s">
        <v>77</v>
      </c>
      <c r="AX14" s="240"/>
      <c r="AY14" s="240"/>
      <c r="AZ14" s="240"/>
      <c r="BA14" s="240"/>
      <c r="BB14" s="241"/>
      <c r="BC14" s="163"/>
      <c r="BD14" s="163"/>
      <c r="BE14" s="218"/>
      <c r="BF14" s="219"/>
      <c r="BG14" s="219"/>
      <c r="BH14" s="219"/>
      <c r="BI14" s="219"/>
      <c r="BJ14" s="219"/>
      <c r="BK14" s="219"/>
      <c r="BL14" s="219"/>
      <c r="BM14" s="219"/>
      <c r="BN14" s="219"/>
      <c r="BO14" s="219"/>
      <c r="BP14" s="219"/>
      <c r="BQ14" s="219"/>
      <c r="BR14" s="219"/>
      <c r="BS14" s="219"/>
      <c r="BT14" s="219"/>
      <c r="BU14" s="219"/>
      <c r="BV14" s="220"/>
      <c r="BW14" s="163"/>
      <c r="BX14" s="163"/>
      <c r="BY14" s="163"/>
      <c r="BZ14" s="163"/>
      <c r="CA14" s="187"/>
      <c r="CB14" s="188"/>
      <c r="CC14" s="188"/>
      <c r="CD14" s="188"/>
      <c r="CE14" s="189"/>
      <c r="CF14" s="189"/>
      <c r="CG14" s="189"/>
      <c r="CH14" s="189"/>
      <c r="CI14" s="189"/>
      <c r="CJ14" s="190"/>
      <c r="CK14" s="163"/>
      <c r="CL14" s="163"/>
      <c r="CM14" s="163"/>
    </row>
    <row r="15" spans="1:102" s="80" customFormat="1" ht="18.75" customHeight="1" thickBot="1">
      <c r="A15" s="35"/>
      <c r="B15" s="3"/>
      <c r="C15" s="3"/>
      <c r="D15" s="3"/>
      <c r="E15" s="3"/>
      <c r="F15" s="3"/>
      <c r="G15" s="3"/>
      <c r="H15" s="248" t="s">
        <v>104</v>
      </c>
      <c r="I15" s="249"/>
      <c r="J15" s="249"/>
      <c r="K15" s="249"/>
      <c r="L15" s="249"/>
      <c r="M15" s="249"/>
      <c r="N15" s="250"/>
      <c r="O15" s="248" t="s">
        <v>20</v>
      </c>
      <c r="P15" s="249"/>
      <c r="Q15" s="249"/>
      <c r="R15" s="249"/>
      <c r="S15" s="249"/>
      <c r="T15" s="249"/>
      <c r="U15" s="249"/>
      <c r="V15" s="249"/>
      <c r="W15" s="249"/>
      <c r="X15" s="249"/>
      <c r="Y15" s="249"/>
      <c r="Z15" s="249"/>
      <c r="AA15" s="249"/>
      <c r="AB15" s="250"/>
      <c r="AC15" s="233" t="s">
        <v>103</v>
      </c>
      <c r="AD15" s="234"/>
      <c r="AE15" s="234"/>
      <c r="AF15" s="234"/>
      <c r="AG15" s="234"/>
      <c r="AH15" s="234"/>
      <c r="AI15" s="234"/>
      <c r="AJ15" s="235"/>
      <c r="AK15" s="236"/>
      <c r="AL15" s="237"/>
      <c r="AM15" s="237"/>
      <c r="AN15" s="237"/>
      <c r="AO15" s="237"/>
      <c r="AP15" s="237"/>
      <c r="AQ15" s="237"/>
      <c r="AR15" s="237"/>
      <c r="AS15" s="237"/>
      <c r="AT15" s="237"/>
      <c r="AU15" s="237"/>
      <c r="AV15" s="238"/>
      <c r="AW15" s="242"/>
      <c r="AX15" s="243"/>
      <c r="AY15" s="243"/>
      <c r="AZ15" s="243"/>
      <c r="BA15" s="243"/>
      <c r="BB15" s="244"/>
      <c r="BC15" s="163"/>
      <c r="BD15" s="163"/>
      <c r="BE15" s="227" t="s">
        <v>0</v>
      </c>
      <c r="BF15" s="227" t="s">
        <v>2</v>
      </c>
      <c r="BG15" s="227" t="s">
        <v>3</v>
      </c>
      <c r="BH15" s="227" t="s">
        <v>91</v>
      </c>
      <c r="BI15" s="221" t="s">
        <v>87</v>
      </c>
      <c r="BJ15" s="222"/>
      <c r="BK15" s="222"/>
      <c r="BL15" s="222"/>
      <c r="BM15" s="222"/>
      <c r="BN15" s="222"/>
      <c r="BO15" s="223"/>
      <c r="BP15" s="221" t="s">
        <v>76</v>
      </c>
      <c r="BQ15" s="222"/>
      <c r="BR15" s="223"/>
      <c r="BS15" s="221" t="s">
        <v>77</v>
      </c>
      <c r="BT15" s="222"/>
      <c r="BU15" s="222"/>
      <c r="BV15" s="223"/>
      <c r="BW15" s="163"/>
      <c r="BX15" s="163"/>
      <c r="BY15" s="163"/>
      <c r="BZ15" s="163"/>
      <c r="CA15" s="191" t="s">
        <v>0</v>
      </c>
      <c r="CB15" s="194" t="s">
        <v>2</v>
      </c>
      <c r="CC15" s="197" t="s">
        <v>3</v>
      </c>
      <c r="CD15" s="200" t="s">
        <v>91</v>
      </c>
      <c r="CE15" s="203" t="s">
        <v>111</v>
      </c>
      <c r="CF15" s="206" t="s">
        <v>107</v>
      </c>
      <c r="CG15" s="209" t="s">
        <v>110</v>
      </c>
      <c r="CH15" s="206" t="s">
        <v>108</v>
      </c>
      <c r="CI15" s="206" t="s">
        <v>102</v>
      </c>
      <c r="CJ15" s="212" t="s">
        <v>12</v>
      </c>
      <c r="CK15" s="163"/>
      <c r="CL15" s="163"/>
      <c r="CM15" s="163"/>
    </row>
    <row r="16" spans="1:102" s="80" customFormat="1" ht="18.75" customHeight="1" thickBot="1">
      <c r="A16" s="35"/>
      <c r="B16" s="3"/>
      <c r="C16" s="3"/>
      <c r="D16" s="3"/>
      <c r="E16" s="3"/>
      <c r="F16" s="3"/>
      <c r="G16" s="3"/>
      <c r="H16" s="248" t="s">
        <v>13</v>
      </c>
      <c r="I16" s="249"/>
      <c r="J16" s="249"/>
      <c r="K16" s="249"/>
      <c r="L16" s="249"/>
      <c r="M16" s="249"/>
      <c r="N16" s="250"/>
      <c r="O16" s="248" t="s">
        <v>14</v>
      </c>
      <c r="P16" s="249"/>
      <c r="Q16" s="249"/>
      <c r="R16" s="249"/>
      <c r="S16" s="249"/>
      <c r="T16" s="249"/>
      <c r="U16" s="250"/>
      <c r="V16" s="248" t="s">
        <v>15</v>
      </c>
      <c r="W16" s="249"/>
      <c r="X16" s="249"/>
      <c r="Y16" s="249"/>
      <c r="Z16" s="249"/>
      <c r="AA16" s="249"/>
      <c r="AB16" s="250"/>
      <c r="AC16" s="233" t="s">
        <v>16</v>
      </c>
      <c r="AD16" s="234"/>
      <c r="AE16" s="234"/>
      <c r="AF16" s="234"/>
      <c r="AG16" s="234"/>
      <c r="AH16" s="234"/>
      <c r="AI16" s="234"/>
      <c r="AJ16" s="235"/>
      <c r="AK16" s="224"/>
      <c r="AL16" s="225"/>
      <c r="AM16" s="225"/>
      <c r="AN16" s="225"/>
      <c r="AO16" s="225"/>
      <c r="AP16" s="225"/>
      <c r="AQ16" s="225"/>
      <c r="AR16" s="225"/>
      <c r="AS16" s="225"/>
      <c r="AT16" s="225"/>
      <c r="AU16" s="225"/>
      <c r="AV16" s="226"/>
      <c r="AW16" s="245"/>
      <c r="AX16" s="246"/>
      <c r="AY16" s="246"/>
      <c r="AZ16" s="246"/>
      <c r="BA16" s="246"/>
      <c r="BB16" s="247"/>
      <c r="BC16" s="163"/>
      <c r="BD16" s="163"/>
      <c r="BE16" s="228"/>
      <c r="BF16" s="228"/>
      <c r="BG16" s="228"/>
      <c r="BH16" s="228"/>
      <c r="BI16" s="224"/>
      <c r="BJ16" s="225"/>
      <c r="BK16" s="225"/>
      <c r="BL16" s="225"/>
      <c r="BM16" s="225"/>
      <c r="BN16" s="225"/>
      <c r="BO16" s="226"/>
      <c r="BP16" s="224"/>
      <c r="BQ16" s="225"/>
      <c r="BR16" s="226"/>
      <c r="BS16" s="224"/>
      <c r="BT16" s="225"/>
      <c r="BU16" s="225"/>
      <c r="BV16" s="226"/>
      <c r="BW16" s="163"/>
      <c r="BX16" s="163"/>
      <c r="BY16" s="163"/>
      <c r="BZ16" s="163"/>
      <c r="CA16" s="192"/>
      <c r="CB16" s="195"/>
      <c r="CC16" s="198"/>
      <c r="CD16" s="201"/>
      <c r="CE16" s="204"/>
      <c r="CF16" s="207"/>
      <c r="CG16" s="210"/>
      <c r="CH16" s="207"/>
      <c r="CI16" s="207"/>
      <c r="CJ16" s="213"/>
      <c r="CK16" s="163"/>
      <c r="CL16" s="163"/>
      <c r="CM16" s="163"/>
    </row>
    <row r="17" spans="1:91" s="65" customFormat="1" ht="75" customHeight="1" thickBot="1">
      <c r="A17" s="66" t="s">
        <v>0</v>
      </c>
      <c r="B17" s="67" t="s">
        <v>2</v>
      </c>
      <c r="C17" s="67" t="s">
        <v>3</v>
      </c>
      <c r="D17" s="67" t="s">
        <v>1</v>
      </c>
      <c r="E17" s="67" t="s">
        <v>7</v>
      </c>
      <c r="F17" s="67" t="s">
        <v>8</v>
      </c>
      <c r="G17" s="68" t="s">
        <v>9</v>
      </c>
      <c r="H17" s="69" t="s">
        <v>51</v>
      </c>
      <c r="I17" s="70" t="s">
        <v>52</v>
      </c>
      <c r="J17" s="71" t="s">
        <v>53</v>
      </c>
      <c r="K17" s="72" t="s">
        <v>54</v>
      </c>
      <c r="L17" s="73" t="s">
        <v>59</v>
      </c>
      <c r="M17" s="72" t="s">
        <v>55</v>
      </c>
      <c r="N17" s="72" t="s">
        <v>37</v>
      </c>
      <c r="O17" s="69" t="s">
        <v>51</v>
      </c>
      <c r="P17" s="70" t="s">
        <v>52</v>
      </c>
      <c r="Q17" s="71" t="s">
        <v>53</v>
      </c>
      <c r="R17" s="72" t="s">
        <v>54</v>
      </c>
      <c r="S17" s="73" t="s">
        <v>59</v>
      </c>
      <c r="T17" s="72" t="s">
        <v>55</v>
      </c>
      <c r="U17" s="72" t="s">
        <v>37</v>
      </c>
      <c r="V17" s="69" t="s">
        <v>51</v>
      </c>
      <c r="W17" s="70" t="s">
        <v>52</v>
      </c>
      <c r="X17" s="71" t="s">
        <v>53</v>
      </c>
      <c r="Y17" s="72" t="s">
        <v>54</v>
      </c>
      <c r="Z17" s="73" t="s">
        <v>59</v>
      </c>
      <c r="AA17" s="72" t="s">
        <v>55</v>
      </c>
      <c r="AB17" s="72" t="s">
        <v>37</v>
      </c>
      <c r="AC17" s="69" t="s">
        <v>51</v>
      </c>
      <c r="AD17" s="70" t="s">
        <v>52</v>
      </c>
      <c r="AE17" s="70"/>
      <c r="AF17" s="71" t="s">
        <v>53</v>
      </c>
      <c r="AG17" s="72" t="s">
        <v>54</v>
      </c>
      <c r="AH17" s="73" t="s">
        <v>59</v>
      </c>
      <c r="AI17" s="72" t="s">
        <v>55</v>
      </c>
      <c r="AJ17" s="74" t="s">
        <v>37</v>
      </c>
      <c r="AK17" s="75" t="s">
        <v>99</v>
      </c>
      <c r="AL17" s="76" t="s">
        <v>56</v>
      </c>
      <c r="AM17" s="76" t="s">
        <v>57</v>
      </c>
      <c r="AN17" s="72" t="s">
        <v>37</v>
      </c>
      <c r="AO17" s="77" t="s">
        <v>100</v>
      </c>
      <c r="AP17" s="78" t="s">
        <v>56</v>
      </c>
      <c r="AQ17" s="76" t="s">
        <v>57</v>
      </c>
      <c r="AR17" s="72" t="s">
        <v>37</v>
      </c>
      <c r="AS17" s="77" t="s">
        <v>101</v>
      </c>
      <c r="AT17" s="79" t="s">
        <v>56</v>
      </c>
      <c r="AU17" s="76" t="s">
        <v>57</v>
      </c>
      <c r="AV17" s="74" t="s">
        <v>37</v>
      </c>
      <c r="AW17" s="108" t="s">
        <v>105</v>
      </c>
      <c r="AX17" s="109" t="s">
        <v>57</v>
      </c>
      <c r="AY17" s="110" t="s">
        <v>48</v>
      </c>
      <c r="AZ17" s="110" t="s">
        <v>49</v>
      </c>
      <c r="BA17" s="111" t="s">
        <v>58</v>
      </c>
      <c r="BB17" s="169" t="s">
        <v>50</v>
      </c>
      <c r="BC17" s="164"/>
      <c r="BD17" s="164"/>
      <c r="BE17" s="229"/>
      <c r="BF17" s="229"/>
      <c r="BG17" s="229"/>
      <c r="BH17" s="229"/>
      <c r="BI17" s="152" t="s">
        <v>11</v>
      </c>
      <c r="BJ17" s="153" t="s">
        <v>75</v>
      </c>
      <c r="BK17" s="154" t="s">
        <v>35</v>
      </c>
      <c r="BL17" s="155" t="s">
        <v>78</v>
      </c>
      <c r="BM17" s="155" t="s">
        <v>36</v>
      </c>
      <c r="BN17" s="155" t="s">
        <v>55</v>
      </c>
      <c r="BO17" s="155" t="s">
        <v>37</v>
      </c>
      <c r="BP17" s="156" t="s">
        <v>95</v>
      </c>
      <c r="BQ17" s="157" t="s">
        <v>36</v>
      </c>
      <c r="BR17" s="157" t="s">
        <v>37</v>
      </c>
      <c r="BS17" s="158" t="s">
        <v>94</v>
      </c>
      <c r="BT17" s="159" t="s">
        <v>36</v>
      </c>
      <c r="BU17" s="160" t="s">
        <v>4</v>
      </c>
      <c r="BV17" s="161" t="s">
        <v>12</v>
      </c>
      <c r="BW17" s="164"/>
      <c r="BX17" s="164"/>
      <c r="BY17" s="164"/>
      <c r="BZ17" s="164"/>
      <c r="CA17" s="193"/>
      <c r="CB17" s="196"/>
      <c r="CC17" s="199"/>
      <c r="CD17" s="202"/>
      <c r="CE17" s="205"/>
      <c r="CF17" s="208"/>
      <c r="CG17" s="211"/>
      <c r="CH17" s="208"/>
      <c r="CI17" s="208"/>
      <c r="CJ17" s="214"/>
      <c r="CK17" s="164"/>
      <c r="CL17" s="164"/>
      <c r="CM17" s="164"/>
    </row>
    <row r="18" spans="1:91" s="14" customFormat="1" ht="35.1" customHeight="1">
      <c r="A18" s="106">
        <v>1</v>
      </c>
      <c r="B18" s="56" t="s">
        <v>133</v>
      </c>
      <c r="C18" s="56" t="s">
        <v>134</v>
      </c>
      <c r="D18" s="56" t="s">
        <v>159</v>
      </c>
      <c r="E18" s="183" t="s">
        <v>175</v>
      </c>
      <c r="F18" s="183" t="s">
        <v>176</v>
      </c>
      <c r="G18" s="183" t="s">
        <v>176</v>
      </c>
      <c r="H18" s="57">
        <v>3</v>
      </c>
      <c r="I18" s="56"/>
      <c r="J18" s="81">
        <f t="shared" ref="J18:J31" si="0">IF(H18&gt;=I18,H18,I18)</f>
        <v>3</v>
      </c>
      <c r="K18" s="82">
        <f t="shared" ref="K18:K31" si="1">IF(J18&gt;=10,6,0)</f>
        <v>0</v>
      </c>
      <c r="L18" s="82">
        <f t="shared" ref="L18:L31" si="2">IF(I18="",0,1)</f>
        <v>0</v>
      </c>
      <c r="M18" s="83" t="str">
        <f t="shared" ref="M18:M31" si="3">IF(J18&gt;=18,"A",IF(J18&gt;=16,"B",IF(J18&gt;=14,"C",IF(J18&gt;=12,"D",IF(J18&gt;=10,"E","F")))))</f>
        <v>F</v>
      </c>
      <c r="N18" s="82" t="str">
        <f t="shared" ref="N18:N31" si="4">IF(I18="","N","R")</f>
        <v>N</v>
      </c>
      <c r="O18" s="85">
        <v>10</v>
      </c>
      <c r="P18" s="84"/>
      <c r="Q18" s="81">
        <f t="shared" ref="Q18:Q31" si="5">IF(O18&gt;=P18,O18,P18)</f>
        <v>10</v>
      </c>
      <c r="R18" s="82">
        <f t="shared" ref="R18:R31" si="6">IF(Q18&gt;=10,6,0)</f>
        <v>6</v>
      </c>
      <c r="S18" s="82">
        <f t="shared" ref="S18:S31" si="7">IF(P18="",0,1)</f>
        <v>0</v>
      </c>
      <c r="T18" s="83" t="str">
        <f t="shared" ref="T18:T31" si="8">IF(Q18&gt;=18,"A",IF(Q18&gt;=16,"B",IF(Q18&gt;=14,"C",IF(Q18&gt;=12,"D",IF(Q18&gt;=10,"E","F")))))</f>
        <v>E</v>
      </c>
      <c r="U18" s="82" t="str">
        <f t="shared" ref="U18:U31" si="9">IF(P18="","N","R")</f>
        <v>N</v>
      </c>
      <c r="V18" s="85">
        <v>8.33</v>
      </c>
      <c r="W18" s="84"/>
      <c r="X18" s="81">
        <f t="shared" ref="X18:X31" si="10">IF(V18&gt;=W18,V18,W18)</f>
        <v>8.33</v>
      </c>
      <c r="Y18" s="82">
        <f t="shared" ref="Y18:Y31" si="11">IF(X18&gt;=10,6,0)</f>
        <v>0</v>
      </c>
      <c r="Z18" s="82">
        <f t="shared" ref="Z18:Z31" si="12">IF(W18="",0,1)</f>
        <v>0</v>
      </c>
      <c r="AA18" s="83" t="str">
        <f t="shared" ref="AA18:AA31" si="13">IF(X18&gt;=18,"A",IF(X18&gt;=16,"B",IF(X18&gt;=14,"C",IF(X18&gt;=12,"D",IF(X18&gt;=10,"E","F")))))</f>
        <v>F</v>
      </c>
      <c r="AB18" s="82" t="str">
        <f t="shared" ref="AB18:AB31" si="14">IF(W18="","N","R")</f>
        <v>N</v>
      </c>
      <c r="AC18" s="85">
        <v>12</v>
      </c>
      <c r="AD18" s="84"/>
      <c r="AE18" s="105"/>
      <c r="AF18" s="81">
        <f t="shared" ref="AF18:AF31" si="15">IF(AC18&gt;=AD18,AC18,AD18)</f>
        <v>12</v>
      </c>
      <c r="AG18" s="82">
        <f t="shared" ref="AG18:AG31" si="16">IF(AF18&gt;=10,12,0)</f>
        <v>12</v>
      </c>
      <c r="AH18" s="82">
        <f t="shared" ref="AH18:AH31" si="17">IF(AD18="",0,1)</f>
        <v>0</v>
      </c>
      <c r="AI18" s="83" t="str">
        <f t="shared" ref="AI18:AI31" si="18">IF(AF18&gt;=18,"A",IF(AF18&gt;=16,"B",IF(AF18&gt;=14,"C",IF(AF18&gt;=12,"D",IF(AF18&gt;=10,"E","F")))))</f>
        <v>D</v>
      </c>
      <c r="AJ18" s="82" t="str">
        <f t="shared" ref="AJ18:AJ31" si="19">IF(AD18="","N","R")</f>
        <v>N</v>
      </c>
      <c r="AK18" s="81">
        <f t="shared" ref="AK18:AK31" si="20">(J18*2)/2</f>
        <v>3</v>
      </c>
      <c r="AL18" s="82">
        <f t="shared" ref="AL18:AL31" si="21">IF(AK18&gt;=10,6,K18)</f>
        <v>0</v>
      </c>
      <c r="AM18" s="82">
        <f t="shared" ref="AM18:AM31" si="22">L18</f>
        <v>0</v>
      </c>
      <c r="AN18" s="82" t="str">
        <f t="shared" ref="AN18:AN31" si="23">IF(AM18=0,"N","R")</f>
        <v>N</v>
      </c>
      <c r="AO18" s="81">
        <f t="shared" ref="AO18:AO31" si="24">(Q18*3+X18*3)/6</f>
        <v>9.1650000000000009</v>
      </c>
      <c r="AP18" s="82">
        <f t="shared" ref="AP18:AP31" si="25">IF(AO18&gt;=10,12,R18+Y18)</f>
        <v>6</v>
      </c>
      <c r="AQ18" s="82">
        <f t="shared" ref="AQ18:AQ31" si="26">S18+Z18</f>
        <v>0</v>
      </c>
      <c r="AR18" s="82" t="str">
        <f t="shared" ref="AR18:AR31" si="27">IF(AQ18=0,"N","R")</f>
        <v>N</v>
      </c>
      <c r="AS18" s="81">
        <f t="shared" ref="AS18:AS31" si="28">(AF18*1)/1</f>
        <v>12</v>
      </c>
      <c r="AT18" s="82">
        <f t="shared" ref="AT18:AT31" si="29">IF(AS18&gt;=10,12,AG18)</f>
        <v>12</v>
      </c>
      <c r="AU18" s="82">
        <f t="shared" ref="AU18:AU31" si="30">AH18</f>
        <v>0</v>
      </c>
      <c r="AV18" s="82" t="str">
        <f t="shared" ref="AV18:AV31" si="31">IF(AU18=0,"N","R")</f>
        <v>N</v>
      </c>
      <c r="AW18" s="85">
        <f t="shared" ref="AW18:AW31" si="32">(AK18*2+AO18*6+AS18*1)/9</f>
        <v>8.1100000000000012</v>
      </c>
      <c r="AX18" s="86">
        <f t="shared" ref="AX18:AX31" si="33">AM18+AQ18+AU18</f>
        <v>0</v>
      </c>
      <c r="AY18" s="87">
        <f t="shared" ref="AY18:AY31" si="34">AL18+AP18+AT18</f>
        <v>18</v>
      </c>
      <c r="AZ18" s="87">
        <f t="shared" ref="AZ18:AZ31" si="35">IF(AW18&gt;=10,30,AY18)</f>
        <v>18</v>
      </c>
      <c r="BA18" s="82" t="str">
        <f t="shared" ref="BA18:BA31" si="36">IF(AX18=0,"N","R")</f>
        <v>N</v>
      </c>
      <c r="BB18" s="181" t="str">
        <f t="shared" ref="BB18:BB30" si="37">IF(AW18&gt;=10,"semestre validé","semestre non validé")</f>
        <v>semestre non validé</v>
      </c>
      <c r="BC18" s="165"/>
      <c r="BD18" s="165"/>
      <c r="BE18" s="106">
        <v>1</v>
      </c>
      <c r="BF18" s="56" t="s">
        <v>133</v>
      </c>
      <c r="BG18" s="56" t="s">
        <v>134</v>
      </c>
      <c r="BH18" s="56" t="s">
        <v>159</v>
      </c>
      <c r="BI18" s="90"/>
      <c r="BJ18" s="57"/>
      <c r="BK18" s="90">
        <f t="shared" ref="BK18:BK31" si="38">IF(BJ18="",BI18,BJ18)</f>
        <v>0</v>
      </c>
      <c r="BL18" s="91" t="str">
        <f t="shared" ref="BL18:BL31" si="39">IF(BK18&gt;16,"Très Bien",IF(BK18&gt;14,"Bien",IF(BK18&gt;12,"Assez Bien",IF(BK18&gt;10,"Passable","Sans"))))</f>
        <v>Sans</v>
      </c>
      <c r="BM18" s="92">
        <f t="shared" ref="BM18:BM31" si="40">IF(BK18&gt;=10,30,0)</f>
        <v>0</v>
      </c>
      <c r="BN18" s="91" t="str">
        <f t="shared" ref="BN18:BN31" si="41">IF(BI18&gt;=18,"A",IF(BI18&gt;=16,"B",IF(BI18&gt;=14,"C",IF(BI18&gt;=12,"D",IF(BI18&gt;=10,"E","F")))))</f>
        <v>F</v>
      </c>
      <c r="BO18" s="93" t="str">
        <f t="shared" ref="BO18:BO31" si="42">IF(BJ18="","N","R")</f>
        <v>N</v>
      </c>
      <c r="BP18" s="90">
        <f t="shared" ref="BP18:BP31" si="43">BK18</f>
        <v>0</v>
      </c>
      <c r="BQ18" s="150">
        <f t="shared" ref="BQ18:BQ31" si="44">IF(BP18&gt;=10,30,0)</f>
        <v>0</v>
      </c>
      <c r="BR18" s="93" t="str">
        <f t="shared" ref="BR18:BR31" si="45">IF(BJ18="","N","R")</f>
        <v>N</v>
      </c>
      <c r="BS18" s="90">
        <f t="shared" ref="BS18:BS31" si="46">BK18</f>
        <v>0</v>
      </c>
      <c r="BT18" s="150">
        <f t="shared" ref="BT18:BT31" si="47">IF(BS18&gt;=10,30,0)</f>
        <v>0</v>
      </c>
      <c r="BU18" s="94" t="str">
        <f t="shared" ref="BU18:BU31" si="48">IF(BJ18="","N","R")</f>
        <v>N</v>
      </c>
      <c r="BV18" s="149" t="str">
        <f t="shared" ref="BV18:BV31" si="49">IF(BS18&gt;=10,"Semestre validé","Semestre non validé")</f>
        <v>Semestre non validé</v>
      </c>
      <c r="BW18" s="165"/>
      <c r="BX18" s="165"/>
      <c r="BY18" s="165"/>
      <c r="BZ18" s="165"/>
      <c r="CA18" s="106">
        <v>1</v>
      </c>
      <c r="CB18" s="56" t="s">
        <v>133</v>
      </c>
      <c r="CC18" s="56" t="s">
        <v>134</v>
      </c>
      <c r="CD18" s="56" t="s">
        <v>159</v>
      </c>
      <c r="CE18" s="81">
        <f t="shared" ref="CE18:CE31" si="50">AW18</f>
        <v>8.1100000000000012</v>
      </c>
      <c r="CF18" s="107">
        <f t="shared" ref="CF18:CF31" si="51">AZ18</f>
        <v>18</v>
      </c>
      <c r="CG18" s="81">
        <f t="shared" ref="CG18:CG31" si="52">BS18</f>
        <v>0</v>
      </c>
      <c r="CH18" s="166">
        <f t="shared" ref="CH18:CH31" si="53">BQ18</f>
        <v>0</v>
      </c>
      <c r="CI18" s="167">
        <f t="shared" ref="CI18:CI31" si="54">CF18+CH18</f>
        <v>18</v>
      </c>
      <c r="CJ18" s="151" t="str">
        <f t="shared" ref="CJ18:CJ31" si="55">IF(CI18=60,"Admis","Rattrapage")</f>
        <v>Rattrapage</v>
      </c>
      <c r="CK18" s="165"/>
      <c r="CL18" s="165"/>
      <c r="CM18" s="165"/>
    </row>
    <row r="19" spans="1:91" s="14" customFormat="1" ht="35.1" customHeight="1">
      <c r="A19" s="106">
        <v>2</v>
      </c>
      <c r="B19" s="56" t="s">
        <v>135</v>
      </c>
      <c r="C19" s="56" t="s">
        <v>136</v>
      </c>
      <c r="D19" s="56" t="s">
        <v>160</v>
      </c>
      <c r="E19" s="183" t="s">
        <v>177</v>
      </c>
      <c r="F19" s="183" t="s">
        <v>178</v>
      </c>
      <c r="G19" s="183" t="s">
        <v>176</v>
      </c>
      <c r="H19" s="57">
        <v>12</v>
      </c>
      <c r="I19" s="56"/>
      <c r="J19" s="81">
        <f t="shared" si="0"/>
        <v>12</v>
      </c>
      <c r="K19" s="82">
        <f t="shared" si="1"/>
        <v>6</v>
      </c>
      <c r="L19" s="82">
        <f t="shared" si="2"/>
        <v>0</v>
      </c>
      <c r="M19" s="83" t="str">
        <f t="shared" si="3"/>
        <v>D</v>
      </c>
      <c r="N19" s="82" t="str">
        <f t="shared" si="4"/>
        <v>N</v>
      </c>
      <c r="O19" s="85">
        <v>12</v>
      </c>
      <c r="P19" s="84"/>
      <c r="Q19" s="81">
        <f t="shared" si="5"/>
        <v>12</v>
      </c>
      <c r="R19" s="82">
        <f t="shared" si="6"/>
        <v>6</v>
      </c>
      <c r="S19" s="82">
        <f t="shared" si="7"/>
        <v>0</v>
      </c>
      <c r="T19" s="83" t="str">
        <f t="shared" si="8"/>
        <v>D</v>
      </c>
      <c r="U19" s="82" t="str">
        <f t="shared" si="9"/>
        <v>N</v>
      </c>
      <c r="V19" s="85">
        <v>12.83</v>
      </c>
      <c r="W19" s="84"/>
      <c r="X19" s="81">
        <f t="shared" si="10"/>
        <v>12.83</v>
      </c>
      <c r="Y19" s="82">
        <f t="shared" si="11"/>
        <v>6</v>
      </c>
      <c r="Z19" s="82">
        <f t="shared" si="12"/>
        <v>0</v>
      </c>
      <c r="AA19" s="83" t="str">
        <f t="shared" si="13"/>
        <v>D</v>
      </c>
      <c r="AB19" s="82" t="str">
        <f t="shared" si="14"/>
        <v>N</v>
      </c>
      <c r="AC19" s="85">
        <v>3.5</v>
      </c>
      <c r="AD19" s="84"/>
      <c r="AE19" s="105"/>
      <c r="AF19" s="81">
        <f t="shared" si="15"/>
        <v>3.5</v>
      </c>
      <c r="AG19" s="82">
        <f t="shared" si="16"/>
        <v>0</v>
      </c>
      <c r="AH19" s="82">
        <f t="shared" si="17"/>
        <v>0</v>
      </c>
      <c r="AI19" s="83" t="str">
        <f t="shared" si="18"/>
        <v>F</v>
      </c>
      <c r="AJ19" s="82" t="str">
        <f t="shared" si="19"/>
        <v>N</v>
      </c>
      <c r="AK19" s="81">
        <f t="shared" si="20"/>
        <v>12</v>
      </c>
      <c r="AL19" s="82">
        <f t="shared" si="21"/>
        <v>6</v>
      </c>
      <c r="AM19" s="82">
        <f t="shared" si="22"/>
        <v>0</v>
      </c>
      <c r="AN19" s="82" t="str">
        <f t="shared" si="23"/>
        <v>N</v>
      </c>
      <c r="AO19" s="81">
        <f t="shared" si="24"/>
        <v>12.415000000000001</v>
      </c>
      <c r="AP19" s="82">
        <f t="shared" si="25"/>
        <v>12</v>
      </c>
      <c r="AQ19" s="82">
        <f t="shared" si="26"/>
        <v>0</v>
      </c>
      <c r="AR19" s="82" t="str">
        <f t="shared" si="27"/>
        <v>N</v>
      </c>
      <c r="AS19" s="81">
        <f t="shared" si="28"/>
        <v>3.5</v>
      </c>
      <c r="AT19" s="82">
        <f t="shared" si="29"/>
        <v>0</v>
      </c>
      <c r="AU19" s="82">
        <f t="shared" si="30"/>
        <v>0</v>
      </c>
      <c r="AV19" s="82" t="str">
        <f t="shared" si="31"/>
        <v>N</v>
      </c>
      <c r="AW19" s="85">
        <f t="shared" si="32"/>
        <v>11.332222222222223</v>
      </c>
      <c r="AX19" s="86">
        <f t="shared" si="33"/>
        <v>0</v>
      </c>
      <c r="AY19" s="87">
        <f t="shared" si="34"/>
        <v>18</v>
      </c>
      <c r="AZ19" s="87">
        <f t="shared" si="35"/>
        <v>30</v>
      </c>
      <c r="BA19" s="82" t="str">
        <f t="shared" si="36"/>
        <v>N</v>
      </c>
      <c r="BB19" s="181" t="str">
        <f t="shared" si="37"/>
        <v>semestre validé</v>
      </c>
      <c r="BC19" s="165"/>
      <c r="BD19" s="165"/>
      <c r="BE19" s="106">
        <v>2</v>
      </c>
      <c r="BF19" s="56" t="s">
        <v>135</v>
      </c>
      <c r="BG19" s="56" t="s">
        <v>136</v>
      </c>
      <c r="BH19" s="56" t="s">
        <v>160</v>
      </c>
      <c r="BI19" s="90"/>
      <c r="BJ19" s="57"/>
      <c r="BK19" s="90">
        <f t="shared" si="38"/>
        <v>0</v>
      </c>
      <c r="BL19" s="91" t="str">
        <f t="shared" si="39"/>
        <v>Sans</v>
      </c>
      <c r="BM19" s="92">
        <f t="shared" si="40"/>
        <v>0</v>
      </c>
      <c r="BN19" s="91" t="str">
        <f t="shared" si="41"/>
        <v>F</v>
      </c>
      <c r="BO19" s="93" t="str">
        <f t="shared" si="42"/>
        <v>N</v>
      </c>
      <c r="BP19" s="90">
        <f t="shared" si="43"/>
        <v>0</v>
      </c>
      <c r="BQ19" s="150">
        <f t="shared" si="44"/>
        <v>0</v>
      </c>
      <c r="BR19" s="93" t="str">
        <f t="shared" si="45"/>
        <v>N</v>
      </c>
      <c r="BS19" s="90">
        <f t="shared" si="46"/>
        <v>0</v>
      </c>
      <c r="BT19" s="150">
        <f t="shared" si="47"/>
        <v>0</v>
      </c>
      <c r="BU19" s="94" t="str">
        <f t="shared" si="48"/>
        <v>N</v>
      </c>
      <c r="BV19" s="149" t="str">
        <f t="shared" si="49"/>
        <v>Semestre non validé</v>
      </c>
      <c r="BW19" s="165"/>
      <c r="BX19" s="165"/>
      <c r="BY19" s="165"/>
      <c r="BZ19" s="165"/>
      <c r="CA19" s="106">
        <v>2</v>
      </c>
      <c r="CB19" s="56" t="s">
        <v>135</v>
      </c>
      <c r="CC19" s="56" t="s">
        <v>136</v>
      </c>
      <c r="CD19" s="56" t="s">
        <v>160</v>
      </c>
      <c r="CE19" s="81">
        <f t="shared" si="50"/>
        <v>11.332222222222223</v>
      </c>
      <c r="CF19" s="107">
        <f t="shared" si="51"/>
        <v>30</v>
      </c>
      <c r="CG19" s="81">
        <f t="shared" si="52"/>
        <v>0</v>
      </c>
      <c r="CH19" s="166">
        <f t="shared" si="53"/>
        <v>0</v>
      </c>
      <c r="CI19" s="167">
        <f t="shared" si="54"/>
        <v>30</v>
      </c>
      <c r="CJ19" s="151" t="str">
        <f t="shared" si="55"/>
        <v>Rattrapage</v>
      </c>
      <c r="CK19" s="165"/>
      <c r="CL19" s="165"/>
      <c r="CM19" s="165"/>
    </row>
    <row r="20" spans="1:91" s="14" customFormat="1" ht="35.1" customHeight="1">
      <c r="A20" s="106">
        <v>3</v>
      </c>
      <c r="B20" s="56" t="s">
        <v>137</v>
      </c>
      <c r="C20" s="56" t="s">
        <v>138</v>
      </c>
      <c r="D20" s="56" t="s">
        <v>161</v>
      </c>
      <c r="E20" s="183" t="s">
        <v>179</v>
      </c>
      <c r="F20" s="183" t="s">
        <v>180</v>
      </c>
      <c r="G20" s="183" t="s">
        <v>176</v>
      </c>
      <c r="H20" s="57">
        <v>16.5</v>
      </c>
      <c r="I20" s="56"/>
      <c r="J20" s="81">
        <f t="shared" si="0"/>
        <v>16.5</v>
      </c>
      <c r="K20" s="82">
        <f t="shared" si="1"/>
        <v>6</v>
      </c>
      <c r="L20" s="82">
        <f t="shared" si="2"/>
        <v>0</v>
      </c>
      <c r="M20" s="83" t="str">
        <f t="shared" si="3"/>
        <v>B</v>
      </c>
      <c r="N20" s="82" t="str">
        <f t="shared" si="4"/>
        <v>N</v>
      </c>
      <c r="O20" s="85">
        <v>13</v>
      </c>
      <c r="P20" s="84"/>
      <c r="Q20" s="81">
        <f t="shared" si="5"/>
        <v>13</v>
      </c>
      <c r="R20" s="82">
        <f t="shared" si="6"/>
        <v>6</v>
      </c>
      <c r="S20" s="82">
        <f t="shared" si="7"/>
        <v>0</v>
      </c>
      <c r="T20" s="83" t="str">
        <f t="shared" si="8"/>
        <v>D</v>
      </c>
      <c r="U20" s="82" t="str">
        <f t="shared" si="9"/>
        <v>N</v>
      </c>
      <c r="V20" s="85">
        <v>14.67</v>
      </c>
      <c r="W20" s="84"/>
      <c r="X20" s="81">
        <f t="shared" si="10"/>
        <v>14.67</v>
      </c>
      <c r="Y20" s="82">
        <f t="shared" si="11"/>
        <v>6</v>
      </c>
      <c r="Z20" s="82">
        <f t="shared" si="12"/>
        <v>0</v>
      </c>
      <c r="AA20" s="83" t="str">
        <f t="shared" si="13"/>
        <v>C</v>
      </c>
      <c r="AB20" s="82" t="str">
        <f t="shared" si="14"/>
        <v>N</v>
      </c>
      <c r="AC20" s="85">
        <v>12</v>
      </c>
      <c r="AD20" s="84"/>
      <c r="AE20" s="105"/>
      <c r="AF20" s="81">
        <f t="shared" si="15"/>
        <v>12</v>
      </c>
      <c r="AG20" s="82">
        <f t="shared" si="16"/>
        <v>12</v>
      </c>
      <c r="AH20" s="82">
        <f t="shared" si="17"/>
        <v>0</v>
      </c>
      <c r="AI20" s="83" t="str">
        <f t="shared" si="18"/>
        <v>D</v>
      </c>
      <c r="AJ20" s="82" t="str">
        <f t="shared" si="19"/>
        <v>N</v>
      </c>
      <c r="AK20" s="81">
        <f t="shared" si="20"/>
        <v>16.5</v>
      </c>
      <c r="AL20" s="82">
        <f t="shared" si="21"/>
        <v>6</v>
      </c>
      <c r="AM20" s="82">
        <f t="shared" si="22"/>
        <v>0</v>
      </c>
      <c r="AN20" s="82" t="str">
        <f t="shared" si="23"/>
        <v>N</v>
      </c>
      <c r="AO20" s="81">
        <f t="shared" si="24"/>
        <v>13.834999999999999</v>
      </c>
      <c r="AP20" s="82">
        <f t="shared" si="25"/>
        <v>12</v>
      </c>
      <c r="AQ20" s="82">
        <f t="shared" si="26"/>
        <v>0</v>
      </c>
      <c r="AR20" s="82" t="str">
        <f t="shared" si="27"/>
        <v>N</v>
      </c>
      <c r="AS20" s="81">
        <f t="shared" si="28"/>
        <v>12</v>
      </c>
      <c r="AT20" s="82">
        <f t="shared" si="29"/>
        <v>12</v>
      </c>
      <c r="AU20" s="82">
        <f t="shared" si="30"/>
        <v>0</v>
      </c>
      <c r="AV20" s="82" t="str">
        <f t="shared" si="31"/>
        <v>N</v>
      </c>
      <c r="AW20" s="85">
        <f t="shared" si="32"/>
        <v>14.223333333333333</v>
      </c>
      <c r="AX20" s="86">
        <f t="shared" si="33"/>
        <v>0</v>
      </c>
      <c r="AY20" s="87">
        <f t="shared" si="34"/>
        <v>30</v>
      </c>
      <c r="AZ20" s="87">
        <f t="shared" si="35"/>
        <v>30</v>
      </c>
      <c r="BA20" s="82" t="str">
        <f t="shared" si="36"/>
        <v>N</v>
      </c>
      <c r="BB20" s="181" t="str">
        <f t="shared" si="37"/>
        <v>semestre validé</v>
      </c>
      <c r="BC20" s="165"/>
      <c r="BD20" s="165"/>
      <c r="BE20" s="106">
        <v>3</v>
      </c>
      <c r="BF20" s="56" t="s">
        <v>137</v>
      </c>
      <c r="BG20" s="56" t="s">
        <v>138</v>
      </c>
      <c r="BH20" s="56" t="s">
        <v>161</v>
      </c>
      <c r="BI20" s="90"/>
      <c r="BJ20" s="57"/>
      <c r="BK20" s="90">
        <f t="shared" si="38"/>
        <v>0</v>
      </c>
      <c r="BL20" s="91" t="str">
        <f t="shared" si="39"/>
        <v>Sans</v>
      </c>
      <c r="BM20" s="92">
        <f t="shared" si="40"/>
        <v>0</v>
      </c>
      <c r="BN20" s="91" t="str">
        <f t="shared" si="41"/>
        <v>F</v>
      </c>
      <c r="BO20" s="93" t="str">
        <f t="shared" si="42"/>
        <v>N</v>
      </c>
      <c r="BP20" s="90">
        <f t="shared" si="43"/>
        <v>0</v>
      </c>
      <c r="BQ20" s="150">
        <f t="shared" si="44"/>
        <v>0</v>
      </c>
      <c r="BR20" s="93" t="str">
        <f t="shared" si="45"/>
        <v>N</v>
      </c>
      <c r="BS20" s="90">
        <f t="shared" si="46"/>
        <v>0</v>
      </c>
      <c r="BT20" s="150">
        <f t="shared" si="47"/>
        <v>0</v>
      </c>
      <c r="BU20" s="94" t="str">
        <f t="shared" si="48"/>
        <v>N</v>
      </c>
      <c r="BV20" s="149" t="str">
        <f t="shared" si="49"/>
        <v>Semestre non validé</v>
      </c>
      <c r="BW20" s="165"/>
      <c r="BX20" s="165"/>
      <c r="BY20" s="165"/>
      <c r="BZ20" s="165"/>
      <c r="CA20" s="106">
        <v>3</v>
      </c>
      <c r="CB20" s="56" t="s">
        <v>137</v>
      </c>
      <c r="CC20" s="56" t="s">
        <v>138</v>
      </c>
      <c r="CD20" s="56" t="s">
        <v>161</v>
      </c>
      <c r="CE20" s="81">
        <f t="shared" si="50"/>
        <v>14.223333333333333</v>
      </c>
      <c r="CF20" s="107">
        <f t="shared" si="51"/>
        <v>30</v>
      </c>
      <c r="CG20" s="81">
        <f t="shared" si="52"/>
        <v>0</v>
      </c>
      <c r="CH20" s="166">
        <f t="shared" si="53"/>
        <v>0</v>
      </c>
      <c r="CI20" s="167">
        <f t="shared" si="54"/>
        <v>30</v>
      </c>
      <c r="CJ20" s="151" t="str">
        <f t="shared" si="55"/>
        <v>Rattrapage</v>
      </c>
      <c r="CK20" s="165"/>
      <c r="CL20" s="165"/>
      <c r="CM20" s="165"/>
    </row>
    <row r="21" spans="1:91" s="14" customFormat="1" ht="35.1" customHeight="1">
      <c r="A21" s="106">
        <v>4</v>
      </c>
      <c r="B21" s="56" t="s">
        <v>139</v>
      </c>
      <c r="C21" s="56" t="s">
        <v>140</v>
      </c>
      <c r="D21" s="56" t="s">
        <v>162</v>
      </c>
      <c r="E21" s="183" t="s">
        <v>181</v>
      </c>
      <c r="F21" s="183" t="s">
        <v>182</v>
      </c>
      <c r="G21" s="183" t="s">
        <v>176</v>
      </c>
      <c r="H21" s="57">
        <v>11</v>
      </c>
      <c r="I21" s="56"/>
      <c r="J21" s="81">
        <f t="shared" si="0"/>
        <v>11</v>
      </c>
      <c r="K21" s="82">
        <f t="shared" si="1"/>
        <v>6</v>
      </c>
      <c r="L21" s="82">
        <f t="shared" si="2"/>
        <v>0</v>
      </c>
      <c r="M21" s="83" t="str">
        <f t="shared" si="3"/>
        <v>E</v>
      </c>
      <c r="N21" s="82" t="str">
        <f t="shared" si="4"/>
        <v>N</v>
      </c>
      <c r="O21" s="85">
        <v>10.5</v>
      </c>
      <c r="P21" s="84"/>
      <c r="Q21" s="81">
        <f t="shared" si="5"/>
        <v>10.5</v>
      </c>
      <c r="R21" s="82">
        <f t="shared" si="6"/>
        <v>6</v>
      </c>
      <c r="S21" s="82">
        <f t="shared" si="7"/>
        <v>0</v>
      </c>
      <c r="T21" s="83" t="str">
        <f t="shared" si="8"/>
        <v>E</v>
      </c>
      <c r="U21" s="82" t="str">
        <f t="shared" si="9"/>
        <v>N</v>
      </c>
      <c r="V21" s="85">
        <v>11.33</v>
      </c>
      <c r="W21" s="84"/>
      <c r="X21" s="81">
        <f t="shared" si="10"/>
        <v>11.33</v>
      </c>
      <c r="Y21" s="82">
        <f t="shared" si="11"/>
        <v>6</v>
      </c>
      <c r="Z21" s="82">
        <f t="shared" si="12"/>
        <v>0</v>
      </c>
      <c r="AA21" s="83" t="str">
        <f t="shared" si="13"/>
        <v>E</v>
      </c>
      <c r="AB21" s="82" t="str">
        <f t="shared" si="14"/>
        <v>N</v>
      </c>
      <c r="AC21" s="85">
        <v>5</v>
      </c>
      <c r="AD21" s="84"/>
      <c r="AE21" s="105"/>
      <c r="AF21" s="81">
        <f t="shared" si="15"/>
        <v>5</v>
      </c>
      <c r="AG21" s="82">
        <f t="shared" si="16"/>
        <v>0</v>
      </c>
      <c r="AH21" s="82">
        <f t="shared" si="17"/>
        <v>0</v>
      </c>
      <c r="AI21" s="83" t="str">
        <f t="shared" si="18"/>
        <v>F</v>
      </c>
      <c r="AJ21" s="82" t="str">
        <f t="shared" si="19"/>
        <v>N</v>
      </c>
      <c r="AK21" s="81">
        <f t="shared" si="20"/>
        <v>11</v>
      </c>
      <c r="AL21" s="82">
        <f t="shared" si="21"/>
        <v>6</v>
      </c>
      <c r="AM21" s="82">
        <f t="shared" si="22"/>
        <v>0</v>
      </c>
      <c r="AN21" s="82" t="str">
        <f t="shared" si="23"/>
        <v>N</v>
      </c>
      <c r="AO21" s="81">
        <f t="shared" si="24"/>
        <v>10.915000000000001</v>
      </c>
      <c r="AP21" s="82">
        <f t="shared" si="25"/>
        <v>12</v>
      </c>
      <c r="AQ21" s="82">
        <f t="shared" si="26"/>
        <v>0</v>
      </c>
      <c r="AR21" s="82" t="str">
        <f t="shared" si="27"/>
        <v>N</v>
      </c>
      <c r="AS21" s="81">
        <f t="shared" si="28"/>
        <v>5</v>
      </c>
      <c r="AT21" s="82">
        <f t="shared" si="29"/>
        <v>0</v>
      </c>
      <c r="AU21" s="82">
        <f t="shared" si="30"/>
        <v>0</v>
      </c>
      <c r="AV21" s="82" t="str">
        <f t="shared" si="31"/>
        <v>N</v>
      </c>
      <c r="AW21" s="85">
        <f t="shared" si="32"/>
        <v>10.276666666666667</v>
      </c>
      <c r="AX21" s="86">
        <f t="shared" si="33"/>
        <v>0</v>
      </c>
      <c r="AY21" s="87">
        <f t="shared" si="34"/>
        <v>18</v>
      </c>
      <c r="AZ21" s="87">
        <f t="shared" si="35"/>
        <v>30</v>
      </c>
      <c r="BA21" s="82" t="str">
        <f t="shared" si="36"/>
        <v>N</v>
      </c>
      <c r="BB21" s="181" t="str">
        <f t="shared" si="37"/>
        <v>semestre validé</v>
      </c>
      <c r="BC21" s="165"/>
      <c r="BD21" s="165"/>
      <c r="BE21" s="106">
        <v>4</v>
      </c>
      <c r="BF21" s="56" t="s">
        <v>139</v>
      </c>
      <c r="BG21" s="56" t="s">
        <v>140</v>
      </c>
      <c r="BH21" s="56" t="s">
        <v>162</v>
      </c>
      <c r="BI21" s="90"/>
      <c r="BJ21" s="57"/>
      <c r="BK21" s="90">
        <f t="shared" si="38"/>
        <v>0</v>
      </c>
      <c r="BL21" s="91" t="str">
        <f t="shared" si="39"/>
        <v>Sans</v>
      </c>
      <c r="BM21" s="92">
        <f t="shared" si="40"/>
        <v>0</v>
      </c>
      <c r="BN21" s="91" t="str">
        <f t="shared" si="41"/>
        <v>F</v>
      </c>
      <c r="BO21" s="93" t="str">
        <f t="shared" si="42"/>
        <v>N</v>
      </c>
      <c r="BP21" s="90">
        <f t="shared" si="43"/>
        <v>0</v>
      </c>
      <c r="BQ21" s="150">
        <f t="shared" si="44"/>
        <v>0</v>
      </c>
      <c r="BR21" s="93" t="str">
        <f t="shared" si="45"/>
        <v>N</v>
      </c>
      <c r="BS21" s="90">
        <f t="shared" si="46"/>
        <v>0</v>
      </c>
      <c r="BT21" s="150">
        <f t="shared" si="47"/>
        <v>0</v>
      </c>
      <c r="BU21" s="94" t="str">
        <f t="shared" si="48"/>
        <v>N</v>
      </c>
      <c r="BV21" s="149" t="str">
        <f t="shared" si="49"/>
        <v>Semestre non validé</v>
      </c>
      <c r="BW21" s="165"/>
      <c r="BX21" s="165"/>
      <c r="BY21" s="165"/>
      <c r="BZ21" s="165"/>
      <c r="CA21" s="106">
        <v>4</v>
      </c>
      <c r="CB21" s="56" t="s">
        <v>139</v>
      </c>
      <c r="CC21" s="56" t="s">
        <v>140</v>
      </c>
      <c r="CD21" s="56" t="s">
        <v>162</v>
      </c>
      <c r="CE21" s="81">
        <f t="shared" si="50"/>
        <v>10.276666666666667</v>
      </c>
      <c r="CF21" s="107">
        <f t="shared" si="51"/>
        <v>30</v>
      </c>
      <c r="CG21" s="81">
        <f t="shared" si="52"/>
        <v>0</v>
      </c>
      <c r="CH21" s="166">
        <f t="shared" si="53"/>
        <v>0</v>
      </c>
      <c r="CI21" s="167">
        <f t="shared" si="54"/>
        <v>30</v>
      </c>
      <c r="CJ21" s="151" t="str">
        <f t="shared" si="55"/>
        <v>Rattrapage</v>
      </c>
      <c r="CK21" s="165"/>
      <c r="CL21" s="165"/>
      <c r="CM21" s="165"/>
    </row>
    <row r="22" spans="1:91" s="14" customFormat="1" ht="35.1" customHeight="1">
      <c r="A22" s="106">
        <v>5</v>
      </c>
      <c r="B22" s="56" t="s">
        <v>174</v>
      </c>
      <c r="C22" s="56" t="s">
        <v>141</v>
      </c>
      <c r="D22" s="56" t="s">
        <v>163</v>
      </c>
      <c r="E22" s="183" t="s">
        <v>183</v>
      </c>
      <c r="F22" s="183" t="s">
        <v>184</v>
      </c>
      <c r="G22" s="183" t="s">
        <v>176</v>
      </c>
      <c r="H22" s="57">
        <v>16.5</v>
      </c>
      <c r="I22" s="56"/>
      <c r="J22" s="81">
        <f t="shared" si="0"/>
        <v>16.5</v>
      </c>
      <c r="K22" s="82">
        <f t="shared" si="1"/>
        <v>6</v>
      </c>
      <c r="L22" s="82">
        <f t="shared" si="2"/>
        <v>0</v>
      </c>
      <c r="M22" s="83" t="str">
        <f t="shared" si="3"/>
        <v>B</v>
      </c>
      <c r="N22" s="82" t="str">
        <f t="shared" si="4"/>
        <v>N</v>
      </c>
      <c r="O22" s="85">
        <v>12</v>
      </c>
      <c r="P22" s="84"/>
      <c r="Q22" s="81">
        <f t="shared" si="5"/>
        <v>12</v>
      </c>
      <c r="R22" s="82">
        <f t="shared" si="6"/>
        <v>6</v>
      </c>
      <c r="S22" s="82">
        <f t="shared" si="7"/>
        <v>0</v>
      </c>
      <c r="T22" s="83" t="str">
        <f t="shared" si="8"/>
        <v>D</v>
      </c>
      <c r="U22" s="82" t="str">
        <f t="shared" si="9"/>
        <v>N</v>
      </c>
      <c r="V22" s="85">
        <v>12</v>
      </c>
      <c r="W22" s="84"/>
      <c r="X22" s="81">
        <f t="shared" si="10"/>
        <v>12</v>
      </c>
      <c r="Y22" s="82">
        <f t="shared" si="11"/>
        <v>6</v>
      </c>
      <c r="Z22" s="82">
        <f t="shared" si="12"/>
        <v>0</v>
      </c>
      <c r="AA22" s="83" t="str">
        <f t="shared" si="13"/>
        <v>D</v>
      </c>
      <c r="AB22" s="82" t="str">
        <f t="shared" si="14"/>
        <v>N</v>
      </c>
      <c r="AC22" s="85">
        <v>3</v>
      </c>
      <c r="AD22" s="84"/>
      <c r="AE22" s="105"/>
      <c r="AF22" s="81">
        <f t="shared" si="15"/>
        <v>3</v>
      </c>
      <c r="AG22" s="82">
        <f t="shared" si="16"/>
        <v>0</v>
      </c>
      <c r="AH22" s="82">
        <f t="shared" si="17"/>
        <v>0</v>
      </c>
      <c r="AI22" s="83" t="str">
        <f t="shared" si="18"/>
        <v>F</v>
      </c>
      <c r="AJ22" s="82" t="str">
        <f t="shared" si="19"/>
        <v>N</v>
      </c>
      <c r="AK22" s="81">
        <f t="shared" si="20"/>
        <v>16.5</v>
      </c>
      <c r="AL22" s="82">
        <f t="shared" si="21"/>
        <v>6</v>
      </c>
      <c r="AM22" s="82">
        <f t="shared" si="22"/>
        <v>0</v>
      </c>
      <c r="AN22" s="82" t="str">
        <f t="shared" si="23"/>
        <v>N</v>
      </c>
      <c r="AO22" s="81">
        <f t="shared" si="24"/>
        <v>12</v>
      </c>
      <c r="AP22" s="82">
        <f t="shared" si="25"/>
        <v>12</v>
      </c>
      <c r="AQ22" s="82">
        <f t="shared" si="26"/>
        <v>0</v>
      </c>
      <c r="AR22" s="82" t="str">
        <f t="shared" si="27"/>
        <v>N</v>
      </c>
      <c r="AS22" s="81">
        <f t="shared" si="28"/>
        <v>3</v>
      </c>
      <c r="AT22" s="82">
        <f t="shared" si="29"/>
        <v>0</v>
      </c>
      <c r="AU22" s="82">
        <f t="shared" si="30"/>
        <v>0</v>
      </c>
      <c r="AV22" s="82" t="str">
        <f t="shared" si="31"/>
        <v>N</v>
      </c>
      <c r="AW22" s="85">
        <f t="shared" si="32"/>
        <v>12</v>
      </c>
      <c r="AX22" s="86">
        <f t="shared" si="33"/>
        <v>0</v>
      </c>
      <c r="AY22" s="87">
        <f t="shared" si="34"/>
        <v>18</v>
      </c>
      <c r="AZ22" s="87">
        <f t="shared" si="35"/>
        <v>30</v>
      </c>
      <c r="BA22" s="82" t="str">
        <f t="shared" si="36"/>
        <v>N</v>
      </c>
      <c r="BB22" s="181" t="str">
        <f t="shared" si="37"/>
        <v>semestre validé</v>
      </c>
      <c r="BC22" s="165"/>
      <c r="BD22" s="165"/>
      <c r="BE22" s="106">
        <v>5</v>
      </c>
      <c r="BF22" s="56" t="s">
        <v>174</v>
      </c>
      <c r="BG22" s="56" t="s">
        <v>141</v>
      </c>
      <c r="BH22" s="56" t="s">
        <v>163</v>
      </c>
      <c r="BI22" s="90"/>
      <c r="BJ22" s="57"/>
      <c r="BK22" s="90">
        <f t="shared" si="38"/>
        <v>0</v>
      </c>
      <c r="BL22" s="91" t="str">
        <f t="shared" si="39"/>
        <v>Sans</v>
      </c>
      <c r="BM22" s="92">
        <f t="shared" si="40"/>
        <v>0</v>
      </c>
      <c r="BN22" s="91" t="str">
        <f t="shared" si="41"/>
        <v>F</v>
      </c>
      <c r="BO22" s="93" t="str">
        <f t="shared" si="42"/>
        <v>N</v>
      </c>
      <c r="BP22" s="90">
        <f t="shared" si="43"/>
        <v>0</v>
      </c>
      <c r="BQ22" s="150">
        <f t="shared" si="44"/>
        <v>0</v>
      </c>
      <c r="BR22" s="93" t="str">
        <f t="shared" si="45"/>
        <v>N</v>
      </c>
      <c r="BS22" s="90">
        <f t="shared" si="46"/>
        <v>0</v>
      </c>
      <c r="BT22" s="150">
        <f t="shared" si="47"/>
        <v>0</v>
      </c>
      <c r="BU22" s="94" t="str">
        <f t="shared" si="48"/>
        <v>N</v>
      </c>
      <c r="BV22" s="149" t="str">
        <f t="shared" si="49"/>
        <v>Semestre non validé</v>
      </c>
      <c r="BW22" s="165"/>
      <c r="BX22" s="165"/>
      <c r="BY22" s="165"/>
      <c r="BZ22" s="165"/>
      <c r="CA22" s="106">
        <v>5</v>
      </c>
      <c r="CB22" s="56" t="s">
        <v>174</v>
      </c>
      <c r="CC22" s="56" t="s">
        <v>141</v>
      </c>
      <c r="CD22" s="56" t="s">
        <v>163</v>
      </c>
      <c r="CE22" s="81">
        <f t="shared" si="50"/>
        <v>12</v>
      </c>
      <c r="CF22" s="107">
        <f t="shared" si="51"/>
        <v>30</v>
      </c>
      <c r="CG22" s="81">
        <f t="shared" si="52"/>
        <v>0</v>
      </c>
      <c r="CH22" s="166">
        <f t="shared" si="53"/>
        <v>0</v>
      </c>
      <c r="CI22" s="167">
        <f t="shared" si="54"/>
        <v>30</v>
      </c>
      <c r="CJ22" s="151" t="str">
        <f t="shared" si="55"/>
        <v>Rattrapage</v>
      </c>
      <c r="CK22" s="165"/>
      <c r="CL22" s="165"/>
      <c r="CM22" s="165"/>
    </row>
    <row r="23" spans="1:91" s="14" customFormat="1" ht="35.1" customHeight="1">
      <c r="A23" s="106">
        <v>6</v>
      </c>
      <c r="B23" s="56" t="s">
        <v>142</v>
      </c>
      <c r="C23" s="56" t="s">
        <v>143</v>
      </c>
      <c r="D23" s="56" t="s">
        <v>164</v>
      </c>
      <c r="E23" s="183" t="s">
        <v>185</v>
      </c>
      <c r="F23" s="183" t="s">
        <v>180</v>
      </c>
      <c r="G23" s="183" t="s">
        <v>176</v>
      </c>
      <c r="H23" s="57">
        <v>14.5</v>
      </c>
      <c r="I23" s="56"/>
      <c r="J23" s="81">
        <f t="shared" si="0"/>
        <v>14.5</v>
      </c>
      <c r="K23" s="82">
        <f t="shared" si="1"/>
        <v>6</v>
      </c>
      <c r="L23" s="82">
        <f t="shared" si="2"/>
        <v>0</v>
      </c>
      <c r="M23" s="83" t="str">
        <f t="shared" si="3"/>
        <v>C</v>
      </c>
      <c r="N23" s="82" t="str">
        <f t="shared" si="4"/>
        <v>N</v>
      </c>
      <c r="O23" s="85">
        <v>14.5</v>
      </c>
      <c r="P23" s="84"/>
      <c r="Q23" s="81">
        <f t="shared" si="5"/>
        <v>14.5</v>
      </c>
      <c r="R23" s="82">
        <f t="shared" si="6"/>
        <v>6</v>
      </c>
      <c r="S23" s="82">
        <f t="shared" si="7"/>
        <v>0</v>
      </c>
      <c r="T23" s="83" t="str">
        <f t="shared" si="8"/>
        <v>C</v>
      </c>
      <c r="U23" s="82" t="str">
        <f t="shared" si="9"/>
        <v>N</v>
      </c>
      <c r="V23" s="85">
        <v>11.67</v>
      </c>
      <c r="W23" s="84"/>
      <c r="X23" s="81">
        <f t="shared" si="10"/>
        <v>11.67</v>
      </c>
      <c r="Y23" s="82">
        <f t="shared" si="11"/>
        <v>6</v>
      </c>
      <c r="Z23" s="82">
        <f t="shared" si="12"/>
        <v>0</v>
      </c>
      <c r="AA23" s="83" t="str">
        <f t="shared" si="13"/>
        <v>E</v>
      </c>
      <c r="AB23" s="82" t="str">
        <f t="shared" si="14"/>
        <v>N</v>
      </c>
      <c r="AC23" s="85">
        <v>10.5</v>
      </c>
      <c r="AD23" s="84"/>
      <c r="AE23" s="105"/>
      <c r="AF23" s="81">
        <f t="shared" si="15"/>
        <v>10.5</v>
      </c>
      <c r="AG23" s="82">
        <f t="shared" si="16"/>
        <v>12</v>
      </c>
      <c r="AH23" s="82">
        <f t="shared" si="17"/>
        <v>0</v>
      </c>
      <c r="AI23" s="83" t="str">
        <f t="shared" si="18"/>
        <v>E</v>
      </c>
      <c r="AJ23" s="82" t="str">
        <f t="shared" si="19"/>
        <v>N</v>
      </c>
      <c r="AK23" s="81">
        <f t="shared" si="20"/>
        <v>14.5</v>
      </c>
      <c r="AL23" s="82">
        <f t="shared" si="21"/>
        <v>6</v>
      </c>
      <c r="AM23" s="82">
        <f t="shared" si="22"/>
        <v>0</v>
      </c>
      <c r="AN23" s="82" t="str">
        <f t="shared" si="23"/>
        <v>N</v>
      </c>
      <c r="AO23" s="81">
        <f t="shared" si="24"/>
        <v>13.084999999999999</v>
      </c>
      <c r="AP23" s="82">
        <f t="shared" si="25"/>
        <v>12</v>
      </c>
      <c r="AQ23" s="82">
        <f t="shared" si="26"/>
        <v>0</v>
      </c>
      <c r="AR23" s="82" t="str">
        <f t="shared" si="27"/>
        <v>N</v>
      </c>
      <c r="AS23" s="81">
        <f t="shared" si="28"/>
        <v>10.5</v>
      </c>
      <c r="AT23" s="82">
        <f t="shared" si="29"/>
        <v>12</v>
      </c>
      <c r="AU23" s="82">
        <f t="shared" si="30"/>
        <v>0</v>
      </c>
      <c r="AV23" s="82" t="str">
        <f t="shared" si="31"/>
        <v>N</v>
      </c>
      <c r="AW23" s="85">
        <f t="shared" si="32"/>
        <v>13.112222222222222</v>
      </c>
      <c r="AX23" s="86">
        <f t="shared" si="33"/>
        <v>0</v>
      </c>
      <c r="AY23" s="87">
        <f t="shared" si="34"/>
        <v>30</v>
      </c>
      <c r="AZ23" s="87">
        <f t="shared" si="35"/>
        <v>30</v>
      </c>
      <c r="BA23" s="82" t="str">
        <f t="shared" si="36"/>
        <v>N</v>
      </c>
      <c r="BB23" s="181" t="str">
        <f t="shared" si="37"/>
        <v>semestre validé</v>
      </c>
      <c r="BC23" s="165"/>
      <c r="BD23" s="165"/>
      <c r="BE23" s="106">
        <v>6</v>
      </c>
      <c r="BF23" s="56" t="s">
        <v>142</v>
      </c>
      <c r="BG23" s="56" t="s">
        <v>143</v>
      </c>
      <c r="BH23" s="56" t="s">
        <v>164</v>
      </c>
      <c r="BI23" s="90"/>
      <c r="BJ23" s="57"/>
      <c r="BK23" s="90">
        <f t="shared" si="38"/>
        <v>0</v>
      </c>
      <c r="BL23" s="91" t="str">
        <f t="shared" si="39"/>
        <v>Sans</v>
      </c>
      <c r="BM23" s="92">
        <f t="shared" si="40"/>
        <v>0</v>
      </c>
      <c r="BN23" s="91" t="str">
        <f t="shared" si="41"/>
        <v>F</v>
      </c>
      <c r="BO23" s="93" t="str">
        <f t="shared" si="42"/>
        <v>N</v>
      </c>
      <c r="BP23" s="90">
        <f t="shared" si="43"/>
        <v>0</v>
      </c>
      <c r="BQ23" s="150">
        <f t="shared" si="44"/>
        <v>0</v>
      </c>
      <c r="BR23" s="93" t="str">
        <f t="shared" si="45"/>
        <v>N</v>
      </c>
      <c r="BS23" s="90">
        <f t="shared" si="46"/>
        <v>0</v>
      </c>
      <c r="BT23" s="150">
        <f t="shared" si="47"/>
        <v>0</v>
      </c>
      <c r="BU23" s="94" t="str">
        <f t="shared" si="48"/>
        <v>N</v>
      </c>
      <c r="BV23" s="149" t="str">
        <f t="shared" si="49"/>
        <v>Semestre non validé</v>
      </c>
      <c r="BW23" s="165"/>
      <c r="BX23" s="165"/>
      <c r="BY23" s="165"/>
      <c r="BZ23" s="165"/>
      <c r="CA23" s="106">
        <v>6</v>
      </c>
      <c r="CB23" s="56" t="s">
        <v>142</v>
      </c>
      <c r="CC23" s="56" t="s">
        <v>143</v>
      </c>
      <c r="CD23" s="56" t="s">
        <v>164</v>
      </c>
      <c r="CE23" s="81">
        <f t="shared" si="50"/>
        <v>13.112222222222222</v>
      </c>
      <c r="CF23" s="107">
        <f t="shared" si="51"/>
        <v>30</v>
      </c>
      <c r="CG23" s="81">
        <f t="shared" si="52"/>
        <v>0</v>
      </c>
      <c r="CH23" s="166">
        <f t="shared" si="53"/>
        <v>0</v>
      </c>
      <c r="CI23" s="167">
        <f t="shared" si="54"/>
        <v>30</v>
      </c>
      <c r="CJ23" s="151" t="str">
        <f t="shared" si="55"/>
        <v>Rattrapage</v>
      </c>
      <c r="CK23" s="165"/>
      <c r="CL23" s="165"/>
      <c r="CM23" s="165"/>
    </row>
    <row r="24" spans="1:91" s="14" customFormat="1" ht="35.1" customHeight="1">
      <c r="A24" s="106">
        <v>7</v>
      </c>
      <c r="B24" s="56" t="s">
        <v>144</v>
      </c>
      <c r="C24" s="56" t="s">
        <v>145</v>
      </c>
      <c r="D24" s="56" t="s">
        <v>165</v>
      </c>
      <c r="E24" s="183" t="s">
        <v>186</v>
      </c>
      <c r="F24" s="183" t="s">
        <v>187</v>
      </c>
      <c r="G24" s="183" t="s">
        <v>176</v>
      </c>
      <c r="H24" s="57">
        <v>5.75</v>
      </c>
      <c r="I24" s="56"/>
      <c r="J24" s="81">
        <f t="shared" si="0"/>
        <v>5.75</v>
      </c>
      <c r="K24" s="82">
        <f t="shared" si="1"/>
        <v>0</v>
      </c>
      <c r="L24" s="82">
        <f t="shared" si="2"/>
        <v>0</v>
      </c>
      <c r="M24" s="83" t="str">
        <f t="shared" si="3"/>
        <v>F</v>
      </c>
      <c r="N24" s="82" t="str">
        <f t="shared" si="4"/>
        <v>N</v>
      </c>
      <c r="O24" s="85">
        <v>10.25</v>
      </c>
      <c r="P24" s="84"/>
      <c r="Q24" s="81">
        <f t="shared" si="5"/>
        <v>10.25</v>
      </c>
      <c r="R24" s="82">
        <f t="shared" si="6"/>
        <v>6</v>
      </c>
      <c r="S24" s="82">
        <f t="shared" si="7"/>
        <v>0</v>
      </c>
      <c r="T24" s="83" t="str">
        <f t="shared" si="8"/>
        <v>E</v>
      </c>
      <c r="U24" s="82" t="str">
        <f t="shared" si="9"/>
        <v>N</v>
      </c>
      <c r="V24" s="85">
        <v>13.16</v>
      </c>
      <c r="W24" s="84"/>
      <c r="X24" s="81">
        <f t="shared" si="10"/>
        <v>13.16</v>
      </c>
      <c r="Y24" s="82">
        <f t="shared" si="11"/>
        <v>6</v>
      </c>
      <c r="Z24" s="82">
        <f t="shared" si="12"/>
        <v>0</v>
      </c>
      <c r="AA24" s="83" t="str">
        <f t="shared" si="13"/>
        <v>D</v>
      </c>
      <c r="AB24" s="82" t="str">
        <f t="shared" si="14"/>
        <v>N</v>
      </c>
      <c r="AC24" s="85">
        <v>8.5</v>
      </c>
      <c r="AD24" s="84"/>
      <c r="AE24" s="105"/>
      <c r="AF24" s="81">
        <f t="shared" si="15"/>
        <v>8.5</v>
      </c>
      <c r="AG24" s="82">
        <f t="shared" si="16"/>
        <v>0</v>
      </c>
      <c r="AH24" s="82">
        <f t="shared" si="17"/>
        <v>0</v>
      </c>
      <c r="AI24" s="83" t="str">
        <f t="shared" si="18"/>
        <v>F</v>
      </c>
      <c r="AJ24" s="82" t="str">
        <f t="shared" si="19"/>
        <v>N</v>
      </c>
      <c r="AK24" s="81">
        <f t="shared" si="20"/>
        <v>5.75</v>
      </c>
      <c r="AL24" s="82">
        <f t="shared" si="21"/>
        <v>0</v>
      </c>
      <c r="AM24" s="82">
        <f t="shared" si="22"/>
        <v>0</v>
      </c>
      <c r="AN24" s="82" t="str">
        <f t="shared" si="23"/>
        <v>N</v>
      </c>
      <c r="AO24" s="81">
        <f t="shared" si="24"/>
        <v>11.705</v>
      </c>
      <c r="AP24" s="82">
        <f t="shared" si="25"/>
        <v>12</v>
      </c>
      <c r="AQ24" s="82">
        <f t="shared" si="26"/>
        <v>0</v>
      </c>
      <c r="AR24" s="82" t="str">
        <f t="shared" si="27"/>
        <v>N</v>
      </c>
      <c r="AS24" s="81">
        <f t="shared" si="28"/>
        <v>8.5</v>
      </c>
      <c r="AT24" s="82">
        <f t="shared" si="29"/>
        <v>0</v>
      </c>
      <c r="AU24" s="82">
        <f t="shared" si="30"/>
        <v>0</v>
      </c>
      <c r="AV24" s="82" t="str">
        <f t="shared" si="31"/>
        <v>N</v>
      </c>
      <c r="AW24" s="85">
        <f t="shared" si="32"/>
        <v>10.025555555555556</v>
      </c>
      <c r="AX24" s="86">
        <f t="shared" si="33"/>
        <v>0</v>
      </c>
      <c r="AY24" s="87">
        <f t="shared" si="34"/>
        <v>12</v>
      </c>
      <c r="AZ24" s="87">
        <f t="shared" si="35"/>
        <v>30</v>
      </c>
      <c r="BA24" s="82" t="str">
        <f t="shared" si="36"/>
        <v>N</v>
      </c>
      <c r="BB24" s="181" t="str">
        <f t="shared" si="37"/>
        <v>semestre validé</v>
      </c>
      <c r="BC24" s="165"/>
      <c r="BD24" s="165"/>
      <c r="BE24" s="106">
        <v>7</v>
      </c>
      <c r="BF24" s="56" t="s">
        <v>144</v>
      </c>
      <c r="BG24" s="56" t="s">
        <v>145</v>
      </c>
      <c r="BH24" s="56" t="s">
        <v>165</v>
      </c>
      <c r="BI24" s="90"/>
      <c r="BJ24" s="57"/>
      <c r="BK24" s="90">
        <f t="shared" si="38"/>
        <v>0</v>
      </c>
      <c r="BL24" s="91" t="str">
        <f t="shared" si="39"/>
        <v>Sans</v>
      </c>
      <c r="BM24" s="92">
        <f t="shared" si="40"/>
        <v>0</v>
      </c>
      <c r="BN24" s="91" t="str">
        <f t="shared" si="41"/>
        <v>F</v>
      </c>
      <c r="BO24" s="93" t="str">
        <f t="shared" si="42"/>
        <v>N</v>
      </c>
      <c r="BP24" s="90">
        <f t="shared" si="43"/>
        <v>0</v>
      </c>
      <c r="BQ24" s="150">
        <f t="shared" si="44"/>
        <v>0</v>
      </c>
      <c r="BR24" s="93" t="str">
        <f t="shared" si="45"/>
        <v>N</v>
      </c>
      <c r="BS24" s="90">
        <f t="shared" si="46"/>
        <v>0</v>
      </c>
      <c r="BT24" s="150">
        <f t="shared" si="47"/>
        <v>0</v>
      </c>
      <c r="BU24" s="94" t="str">
        <f t="shared" si="48"/>
        <v>N</v>
      </c>
      <c r="BV24" s="149" t="str">
        <f t="shared" si="49"/>
        <v>Semestre non validé</v>
      </c>
      <c r="BW24" s="165"/>
      <c r="BX24" s="165"/>
      <c r="BY24" s="165"/>
      <c r="BZ24" s="165"/>
      <c r="CA24" s="106">
        <v>7</v>
      </c>
      <c r="CB24" s="56" t="s">
        <v>144</v>
      </c>
      <c r="CC24" s="56" t="s">
        <v>145</v>
      </c>
      <c r="CD24" s="56" t="s">
        <v>165</v>
      </c>
      <c r="CE24" s="81">
        <f t="shared" si="50"/>
        <v>10.025555555555556</v>
      </c>
      <c r="CF24" s="107">
        <f t="shared" si="51"/>
        <v>30</v>
      </c>
      <c r="CG24" s="81">
        <f t="shared" si="52"/>
        <v>0</v>
      </c>
      <c r="CH24" s="166">
        <f t="shared" si="53"/>
        <v>0</v>
      </c>
      <c r="CI24" s="167">
        <f t="shared" si="54"/>
        <v>30</v>
      </c>
      <c r="CJ24" s="151" t="str">
        <f t="shared" si="55"/>
        <v>Rattrapage</v>
      </c>
      <c r="CK24" s="165"/>
      <c r="CL24" s="165"/>
      <c r="CM24" s="165"/>
    </row>
    <row r="25" spans="1:91" s="14" customFormat="1" ht="35.1" customHeight="1">
      <c r="A25" s="106">
        <v>8</v>
      </c>
      <c r="B25" s="56" t="s">
        <v>146</v>
      </c>
      <c r="C25" s="56" t="s">
        <v>117</v>
      </c>
      <c r="D25" s="56" t="s">
        <v>166</v>
      </c>
      <c r="E25" s="183" t="s">
        <v>188</v>
      </c>
      <c r="F25" s="183" t="s">
        <v>189</v>
      </c>
      <c r="G25" s="183" t="s">
        <v>176</v>
      </c>
      <c r="H25" s="57">
        <v>18.75</v>
      </c>
      <c r="I25" s="56"/>
      <c r="J25" s="81">
        <f t="shared" si="0"/>
        <v>18.75</v>
      </c>
      <c r="K25" s="82">
        <f t="shared" si="1"/>
        <v>6</v>
      </c>
      <c r="L25" s="82">
        <f t="shared" si="2"/>
        <v>0</v>
      </c>
      <c r="M25" s="83" t="str">
        <f t="shared" si="3"/>
        <v>A</v>
      </c>
      <c r="N25" s="82" t="str">
        <f t="shared" si="4"/>
        <v>N</v>
      </c>
      <c r="O25" s="85">
        <v>13</v>
      </c>
      <c r="P25" s="84"/>
      <c r="Q25" s="81">
        <f t="shared" si="5"/>
        <v>13</v>
      </c>
      <c r="R25" s="82">
        <f t="shared" si="6"/>
        <v>6</v>
      </c>
      <c r="S25" s="82">
        <f t="shared" si="7"/>
        <v>0</v>
      </c>
      <c r="T25" s="83" t="str">
        <f t="shared" si="8"/>
        <v>D</v>
      </c>
      <c r="U25" s="82" t="str">
        <f t="shared" si="9"/>
        <v>N</v>
      </c>
      <c r="V25" s="85">
        <v>16.670000000000002</v>
      </c>
      <c r="W25" s="84"/>
      <c r="X25" s="81">
        <f t="shared" si="10"/>
        <v>16.670000000000002</v>
      </c>
      <c r="Y25" s="82">
        <f t="shared" si="11"/>
        <v>6</v>
      </c>
      <c r="Z25" s="82">
        <f t="shared" si="12"/>
        <v>0</v>
      </c>
      <c r="AA25" s="83" t="str">
        <f t="shared" si="13"/>
        <v>B</v>
      </c>
      <c r="AB25" s="82" t="str">
        <f t="shared" si="14"/>
        <v>N</v>
      </c>
      <c r="AC25" s="85">
        <v>11.5</v>
      </c>
      <c r="AD25" s="84"/>
      <c r="AE25" s="105"/>
      <c r="AF25" s="81">
        <f t="shared" si="15"/>
        <v>11.5</v>
      </c>
      <c r="AG25" s="82">
        <f t="shared" si="16"/>
        <v>12</v>
      </c>
      <c r="AH25" s="82">
        <f t="shared" si="17"/>
        <v>0</v>
      </c>
      <c r="AI25" s="83" t="str">
        <f t="shared" si="18"/>
        <v>E</v>
      </c>
      <c r="AJ25" s="82" t="str">
        <f t="shared" si="19"/>
        <v>N</v>
      </c>
      <c r="AK25" s="81">
        <f t="shared" si="20"/>
        <v>18.75</v>
      </c>
      <c r="AL25" s="82">
        <f t="shared" si="21"/>
        <v>6</v>
      </c>
      <c r="AM25" s="82">
        <f t="shared" si="22"/>
        <v>0</v>
      </c>
      <c r="AN25" s="82" t="str">
        <f t="shared" si="23"/>
        <v>N</v>
      </c>
      <c r="AO25" s="81">
        <f t="shared" si="24"/>
        <v>14.835000000000001</v>
      </c>
      <c r="AP25" s="82">
        <f t="shared" si="25"/>
        <v>12</v>
      </c>
      <c r="AQ25" s="82">
        <f t="shared" si="26"/>
        <v>0</v>
      </c>
      <c r="AR25" s="82" t="str">
        <f t="shared" si="27"/>
        <v>N</v>
      </c>
      <c r="AS25" s="81">
        <f t="shared" si="28"/>
        <v>11.5</v>
      </c>
      <c r="AT25" s="82">
        <f t="shared" si="29"/>
        <v>12</v>
      </c>
      <c r="AU25" s="82">
        <f t="shared" si="30"/>
        <v>0</v>
      </c>
      <c r="AV25" s="82" t="str">
        <f t="shared" si="31"/>
        <v>N</v>
      </c>
      <c r="AW25" s="85">
        <f t="shared" si="32"/>
        <v>15.334444444444443</v>
      </c>
      <c r="AX25" s="86">
        <f t="shared" si="33"/>
        <v>0</v>
      </c>
      <c r="AY25" s="87">
        <f t="shared" si="34"/>
        <v>30</v>
      </c>
      <c r="AZ25" s="87">
        <f t="shared" si="35"/>
        <v>30</v>
      </c>
      <c r="BA25" s="82" t="str">
        <f t="shared" si="36"/>
        <v>N</v>
      </c>
      <c r="BB25" s="181" t="str">
        <f t="shared" si="37"/>
        <v>semestre validé</v>
      </c>
      <c r="BC25" s="165"/>
      <c r="BD25" s="165"/>
      <c r="BE25" s="106">
        <v>8</v>
      </c>
      <c r="BF25" s="56" t="s">
        <v>146</v>
      </c>
      <c r="BG25" s="56" t="s">
        <v>117</v>
      </c>
      <c r="BH25" s="56" t="s">
        <v>166</v>
      </c>
      <c r="BI25" s="90"/>
      <c r="BJ25" s="57"/>
      <c r="BK25" s="90">
        <f t="shared" si="38"/>
        <v>0</v>
      </c>
      <c r="BL25" s="91" t="str">
        <f t="shared" si="39"/>
        <v>Sans</v>
      </c>
      <c r="BM25" s="92">
        <f t="shared" si="40"/>
        <v>0</v>
      </c>
      <c r="BN25" s="91" t="str">
        <f t="shared" si="41"/>
        <v>F</v>
      </c>
      <c r="BO25" s="93" t="str">
        <f t="shared" si="42"/>
        <v>N</v>
      </c>
      <c r="BP25" s="90">
        <f t="shared" si="43"/>
        <v>0</v>
      </c>
      <c r="BQ25" s="150">
        <f t="shared" si="44"/>
        <v>0</v>
      </c>
      <c r="BR25" s="93" t="str">
        <f t="shared" si="45"/>
        <v>N</v>
      </c>
      <c r="BS25" s="90">
        <f t="shared" si="46"/>
        <v>0</v>
      </c>
      <c r="BT25" s="150">
        <f t="shared" si="47"/>
        <v>0</v>
      </c>
      <c r="BU25" s="94" t="str">
        <f t="shared" si="48"/>
        <v>N</v>
      </c>
      <c r="BV25" s="149" t="str">
        <f t="shared" si="49"/>
        <v>Semestre non validé</v>
      </c>
      <c r="BW25" s="165"/>
      <c r="BX25" s="165"/>
      <c r="BY25" s="165"/>
      <c r="BZ25" s="165"/>
      <c r="CA25" s="106">
        <v>8</v>
      </c>
      <c r="CB25" s="56" t="s">
        <v>146</v>
      </c>
      <c r="CC25" s="56" t="s">
        <v>117</v>
      </c>
      <c r="CD25" s="56" t="s">
        <v>166</v>
      </c>
      <c r="CE25" s="81">
        <f t="shared" si="50"/>
        <v>15.334444444444443</v>
      </c>
      <c r="CF25" s="107">
        <f t="shared" si="51"/>
        <v>30</v>
      </c>
      <c r="CG25" s="81">
        <f t="shared" si="52"/>
        <v>0</v>
      </c>
      <c r="CH25" s="166">
        <f t="shared" si="53"/>
        <v>0</v>
      </c>
      <c r="CI25" s="167">
        <f t="shared" si="54"/>
        <v>30</v>
      </c>
      <c r="CJ25" s="151" t="str">
        <f t="shared" si="55"/>
        <v>Rattrapage</v>
      </c>
      <c r="CK25" s="165"/>
      <c r="CL25" s="165"/>
      <c r="CM25" s="165"/>
    </row>
    <row r="26" spans="1:91" s="14" customFormat="1" ht="35.1" customHeight="1">
      <c r="A26" s="106">
        <v>9</v>
      </c>
      <c r="B26" s="56" t="s">
        <v>147</v>
      </c>
      <c r="C26" s="56" t="s">
        <v>148</v>
      </c>
      <c r="D26" s="56" t="s">
        <v>167</v>
      </c>
      <c r="E26" s="183" t="s">
        <v>190</v>
      </c>
      <c r="F26" s="183" t="s">
        <v>191</v>
      </c>
      <c r="G26" s="183" t="s">
        <v>176</v>
      </c>
      <c r="H26" s="57">
        <v>13</v>
      </c>
      <c r="I26" s="56"/>
      <c r="J26" s="81">
        <f t="shared" si="0"/>
        <v>13</v>
      </c>
      <c r="K26" s="82">
        <f t="shared" si="1"/>
        <v>6</v>
      </c>
      <c r="L26" s="82">
        <f t="shared" si="2"/>
        <v>0</v>
      </c>
      <c r="M26" s="83" t="str">
        <f t="shared" si="3"/>
        <v>D</v>
      </c>
      <c r="N26" s="82" t="str">
        <f t="shared" si="4"/>
        <v>N</v>
      </c>
      <c r="O26" s="85">
        <v>12.5</v>
      </c>
      <c r="P26" s="84"/>
      <c r="Q26" s="81">
        <f t="shared" si="5"/>
        <v>12.5</v>
      </c>
      <c r="R26" s="82">
        <f t="shared" si="6"/>
        <v>6</v>
      </c>
      <c r="S26" s="82">
        <f t="shared" si="7"/>
        <v>0</v>
      </c>
      <c r="T26" s="83" t="str">
        <f t="shared" si="8"/>
        <v>D</v>
      </c>
      <c r="U26" s="82" t="str">
        <f t="shared" si="9"/>
        <v>N</v>
      </c>
      <c r="V26" s="85">
        <v>14.17</v>
      </c>
      <c r="W26" s="84"/>
      <c r="X26" s="81">
        <f t="shared" si="10"/>
        <v>14.17</v>
      </c>
      <c r="Y26" s="82">
        <f t="shared" si="11"/>
        <v>6</v>
      </c>
      <c r="Z26" s="82">
        <f t="shared" si="12"/>
        <v>0</v>
      </c>
      <c r="AA26" s="83" t="str">
        <f t="shared" si="13"/>
        <v>C</v>
      </c>
      <c r="AB26" s="82" t="str">
        <f t="shared" si="14"/>
        <v>N</v>
      </c>
      <c r="AC26" s="85">
        <v>9</v>
      </c>
      <c r="AD26" s="84"/>
      <c r="AE26" s="105"/>
      <c r="AF26" s="81">
        <f t="shared" si="15"/>
        <v>9</v>
      </c>
      <c r="AG26" s="82">
        <f t="shared" si="16"/>
        <v>0</v>
      </c>
      <c r="AH26" s="82">
        <f t="shared" si="17"/>
        <v>0</v>
      </c>
      <c r="AI26" s="83" t="str">
        <f t="shared" si="18"/>
        <v>F</v>
      </c>
      <c r="AJ26" s="82" t="str">
        <f t="shared" si="19"/>
        <v>N</v>
      </c>
      <c r="AK26" s="81">
        <f t="shared" si="20"/>
        <v>13</v>
      </c>
      <c r="AL26" s="82">
        <f t="shared" si="21"/>
        <v>6</v>
      </c>
      <c r="AM26" s="82">
        <f t="shared" si="22"/>
        <v>0</v>
      </c>
      <c r="AN26" s="82" t="str">
        <f t="shared" si="23"/>
        <v>N</v>
      </c>
      <c r="AO26" s="81">
        <f t="shared" si="24"/>
        <v>13.334999999999999</v>
      </c>
      <c r="AP26" s="82">
        <f t="shared" si="25"/>
        <v>12</v>
      </c>
      <c r="AQ26" s="82">
        <f t="shared" si="26"/>
        <v>0</v>
      </c>
      <c r="AR26" s="82" t="str">
        <f t="shared" si="27"/>
        <v>N</v>
      </c>
      <c r="AS26" s="81">
        <f t="shared" si="28"/>
        <v>9</v>
      </c>
      <c r="AT26" s="82">
        <f t="shared" si="29"/>
        <v>0</v>
      </c>
      <c r="AU26" s="82">
        <f t="shared" si="30"/>
        <v>0</v>
      </c>
      <c r="AV26" s="82" t="str">
        <f t="shared" si="31"/>
        <v>N</v>
      </c>
      <c r="AW26" s="85">
        <f t="shared" si="32"/>
        <v>12.778888888888888</v>
      </c>
      <c r="AX26" s="86">
        <f t="shared" si="33"/>
        <v>0</v>
      </c>
      <c r="AY26" s="87">
        <f t="shared" si="34"/>
        <v>18</v>
      </c>
      <c r="AZ26" s="87">
        <f t="shared" si="35"/>
        <v>30</v>
      </c>
      <c r="BA26" s="82" t="str">
        <f t="shared" si="36"/>
        <v>N</v>
      </c>
      <c r="BB26" s="181" t="str">
        <f t="shared" si="37"/>
        <v>semestre validé</v>
      </c>
      <c r="BC26" s="165"/>
      <c r="BD26" s="165"/>
      <c r="BE26" s="106">
        <v>9</v>
      </c>
      <c r="BF26" s="56" t="s">
        <v>147</v>
      </c>
      <c r="BG26" s="56" t="s">
        <v>148</v>
      </c>
      <c r="BH26" s="56" t="s">
        <v>167</v>
      </c>
      <c r="BI26" s="90"/>
      <c r="BJ26" s="57"/>
      <c r="BK26" s="90">
        <f t="shared" si="38"/>
        <v>0</v>
      </c>
      <c r="BL26" s="91" t="str">
        <f t="shared" si="39"/>
        <v>Sans</v>
      </c>
      <c r="BM26" s="92">
        <f t="shared" si="40"/>
        <v>0</v>
      </c>
      <c r="BN26" s="91" t="str">
        <f t="shared" si="41"/>
        <v>F</v>
      </c>
      <c r="BO26" s="93" t="str">
        <f t="shared" si="42"/>
        <v>N</v>
      </c>
      <c r="BP26" s="90">
        <f t="shared" si="43"/>
        <v>0</v>
      </c>
      <c r="BQ26" s="150">
        <f t="shared" si="44"/>
        <v>0</v>
      </c>
      <c r="BR26" s="93" t="str">
        <f t="shared" si="45"/>
        <v>N</v>
      </c>
      <c r="BS26" s="90">
        <f t="shared" si="46"/>
        <v>0</v>
      </c>
      <c r="BT26" s="150">
        <f t="shared" si="47"/>
        <v>0</v>
      </c>
      <c r="BU26" s="94" t="str">
        <f t="shared" si="48"/>
        <v>N</v>
      </c>
      <c r="BV26" s="149" t="str">
        <f t="shared" si="49"/>
        <v>Semestre non validé</v>
      </c>
      <c r="BW26" s="165"/>
      <c r="BX26" s="165"/>
      <c r="BY26" s="165"/>
      <c r="BZ26" s="165"/>
      <c r="CA26" s="106">
        <v>9</v>
      </c>
      <c r="CB26" s="56" t="s">
        <v>147</v>
      </c>
      <c r="CC26" s="56" t="s">
        <v>148</v>
      </c>
      <c r="CD26" s="56" t="s">
        <v>167</v>
      </c>
      <c r="CE26" s="81">
        <f t="shared" si="50"/>
        <v>12.778888888888888</v>
      </c>
      <c r="CF26" s="107">
        <f t="shared" si="51"/>
        <v>30</v>
      </c>
      <c r="CG26" s="81">
        <f t="shared" si="52"/>
        <v>0</v>
      </c>
      <c r="CH26" s="166">
        <f t="shared" si="53"/>
        <v>0</v>
      </c>
      <c r="CI26" s="167">
        <f t="shared" si="54"/>
        <v>30</v>
      </c>
      <c r="CJ26" s="151" t="str">
        <f t="shared" si="55"/>
        <v>Rattrapage</v>
      </c>
      <c r="CK26" s="165"/>
      <c r="CL26" s="165"/>
      <c r="CM26" s="165"/>
    </row>
    <row r="27" spans="1:91" s="14" customFormat="1" ht="35.1" customHeight="1">
      <c r="A27" s="106">
        <v>10</v>
      </c>
      <c r="B27" s="56" t="s">
        <v>149</v>
      </c>
      <c r="C27" s="56" t="s">
        <v>150</v>
      </c>
      <c r="D27" s="56" t="s">
        <v>168</v>
      </c>
      <c r="E27" s="183" t="s">
        <v>192</v>
      </c>
      <c r="F27" s="183" t="s">
        <v>176</v>
      </c>
      <c r="G27" s="183" t="s">
        <v>176</v>
      </c>
      <c r="H27" s="57">
        <v>13.75</v>
      </c>
      <c r="I27" s="56"/>
      <c r="J27" s="81">
        <f t="shared" si="0"/>
        <v>13.75</v>
      </c>
      <c r="K27" s="82">
        <f t="shared" si="1"/>
        <v>6</v>
      </c>
      <c r="L27" s="82">
        <f t="shared" si="2"/>
        <v>0</v>
      </c>
      <c r="M27" s="83" t="str">
        <f t="shared" si="3"/>
        <v>D</v>
      </c>
      <c r="N27" s="82" t="str">
        <f t="shared" si="4"/>
        <v>N</v>
      </c>
      <c r="O27" s="85">
        <v>15</v>
      </c>
      <c r="P27" s="84"/>
      <c r="Q27" s="81">
        <f t="shared" si="5"/>
        <v>15</v>
      </c>
      <c r="R27" s="82">
        <f t="shared" si="6"/>
        <v>6</v>
      </c>
      <c r="S27" s="82">
        <f t="shared" si="7"/>
        <v>0</v>
      </c>
      <c r="T27" s="83" t="str">
        <f t="shared" si="8"/>
        <v>C</v>
      </c>
      <c r="U27" s="82" t="str">
        <f t="shared" si="9"/>
        <v>N</v>
      </c>
      <c r="V27" s="85">
        <v>11.67</v>
      </c>
      <c r="W27" s="84"/>
      <c r="X27" s="81">
        <f t="shared" si="10"/>
        <v>11.67</v>
      </c>
      <c r="Y27" s="82">
        <f t="shared" si="11"/>
        <v>6</v>
      </c>
      <c r="Z27" s="82">
        <f t="shared" si="12"/>
        <v>0</v>
      </c>
      <c r="AA27" s="83" t="str">
        <f t="shared" si="13"/>
        <v>E</v>
      </c>
      <c r="AB27" s="82" t="str">
        <f t="shared" si="14"/>
        <v>N</v>
      </c>
      <c r="AC27" s="85">
        <v>16.5</v>
      </c>
      <c r="AD27" s="84"/>
      <c r="AE27" s="105"/>
      <c r="AF27" s="81">
        <f t="shared" si="15"/>
        <v>16.5</v>
      </c>
      <c r="AG27" s="82">
        <f t="shared" si="16"/>
        <v>12</v>
      </c>
      <c r="AH27" s="82">
        <f t="shared" si="17"/>
        <v>0</v>
      </c>
      <c r="AI27" s="83" t="str">
        <f t="shared" si="18"/>
        <v>B</v>
      </c>
      <c r="AJ27" s="82" t="str">
        <f t="shared" si="19"/>
        <v>N</v>
      </c>
      <c r="AK27" s="81">
        <f t="shared" si="20"/>
        <v>13.75</v>
      </c>
      <c r="AL27" s="82">
        <f t="shared" si="21"/>
        <v>6</v>
      </c>
      <c r="AM27" s="82">
        <f t="shared" si="22"/>
        <v>0</v>
      </c>
      <c r="AN27" s="82" t="str">
        <f t="shared" si="23"/>
        <v>N</v>
      </c>
      <c r="AO27" s="81">
        <f t="shared" si="24"/>
        <v>13.334999999999999</v>
      </c>
      <c r="AP27" s="82">
        <f t="shared" si="25"/>
        <v>12</v>
      </c>
      <c r="AQ27" s="82">
        <f t="shared" si="26"/>
        <v>0</v>
      </c>
      <c r="AR27" s="82" t="str">
        <f t="shared" si="27"/>
        <v>N</v>
      </c>
      <c r="AS27" s="81">
        <f t="shared" si="28"/>
        <v>16.5</v>
      </c>
      <c r="AT27" s="82">
        <f t="shared" si="29"/>
        <v>12</v>
      </c>
      <c r="AU27" s="82">
        <f t="shared" si="30"/>
        <v>0</v>
      </c>
      <c r="AV27" s="82" t="str">
        <f t="shared" si="31"/>
        <v>N</v>
      </c>
      <c r="AW27" s="85">
        <f t="shared" si="32"/>
        <v>13.778888888888888</v>
      </c>
      <c r="AX27" s="86">
        <f t="shared" si="33"/>
        <v>0</v>
      </c>
      <c r="AY27" s="87">
        <f t="shared" si="34"/>
        <v>30</v>
      </c>
      <c r="AZ27" s="87">
        <f t="shared" si="35"/>
        <v>30</v>
      </c>
      <c r="BA27" s="82" t="str">
        <f t="shared" si="36"/>
        <v>N</v>
      </c>
      <c r="BB27" s="181" t="str">
        <f t="shared" si="37"/>
        <v>semestre validé</v>
      </c>
      <c r="BC27" s="165"/>
      <c r="BD27" s="165"/>
      <c r="BE27" s="106">
        <v>10</v>
      </c>
      <c r="BF27" s="56" t="s">
        <v>149</v>
      </c>
      <c r="BG27" s="56" t="s">
        <v>150</v>
      </c>
      <c r="BH27" s="56" t="s">
        <v>168</v>
      </c>
      <c r="BI27" s="90"/>
      <c r="BJ27" s="57"/>
      <c r="BK27" s="90">
        <f t="shared" si="38"/>
        <v>0</v>
      </c>
      <c r="BL27" s="91" t="str">
        <f t="shared" si="39"/>
        <v>Sans</v>
      </c>
      <c r="BM27" s="92">
        <f t="shared" si="40"/>
        <v>0</v>
      </c>
      <c r="BN27" s="91" t="str">
        <f t="shared" si="41"/>
        <v>F</v>
      </c>
      <c r="BO27" s="93" t="str">
        <f t="shared" si="42"/>
        <v>N</v>
      </c>
      <c r="BP27" s="90">
        <f t="shared" si="43"/>
        <v>0</v>
      </c>
      <c r="BQ27" s="150">
        <f t="shared" si="44"/>
        <v>0</v>
      </c>
      <c r="BR27" s="93" t="str">
        <f t="shared" si="45"/>
        <v>N</v>
      </c>
      <c r="BS27" s="90">
        <f t="shared" si="46"/>
        <v>0</v>
      </c>
      <c r="BT27" s="150">
        <f t="shared" si="47"/>
        <v>0</v>
      </c>
      <c r="BU27" s="94" t="str">
        <f t="shared" si="48"/>
        <v>N</v>
      </c>
      <c r="BV27" s="149" t="str">
        <f t="shared" si="49"/>
        <v>Semestre non validé</v>
      </c>
      <c r="BW27" s="165"/>
      <c r="BX27" s="165"/>
      <c r="BY27" s="165"/>
      <c r="BZ27" s="165"/>
      <c r="CA27" s="106">
        <v>10</v>
      </c>
      <c r="CB27" s="56" t="s">
        <v>149</v>
      </c>
      <c r="CC27" s="56" t="s">
        <v>150</v>
      </c>
      <c r="CD27" s="56" t="s">
        <v>168</v>
      </c>
      <c r="CE27" s="81">
        <f t="shared" si="50"/>
        <v>13.778888888888888</v>
      </c>
      <c r="CF27" s="107">
        <f t="shared" si="51"/>
        <v>30</v>
      </c>
      <c r="CG27" s="81">
        <f t="shared" si="52"/>
        <v>0</v>
      </c>
      <c r="CH27" s="166">
        <f t="shared" si="53"/>
        <v>0</v>
      </c>
      <c r="CI27" s="167">
        <f t="shared" si="54"/>
        <v>30</v>
      </c>
      <c r="CJ27" s="151" t="str">
        <f t="shared" si="55"/>
        <v>Rattrapage</v>
      </c>
      <c r="CK27" s="165"/>
      <c r="CL27" s="165"/>
      <c r="CM27" s="165"/>
    </row>
    <row r="28" spans="1:91" s="14" customFormat="1" ht="35.1" customHeight="1">
      <c r="A28" s="106">
        <v>11</v>
      </c>
      <c r="B28" s="56" t="s">
        <v>151</v>
      </c>
      <c r="C28" s="56" t="s">
        <v>152</v>
      </c>
      <c r="D28" s="56" t="s">
        <v>169</v>
      </c>
      <c r="E28" s="183" t="s">
        <v>193</v>
      </c>
      <c r="F28" s="183" t="s">
        <v>194</v>
      </c>
      <c r="G28" s="183" t="s">
        <v>176</v>
      </c>
      <c r="H28" s="57">
        <v>12.75</v>
      </c>
      <c r="I28" s="56"/>
      <c r="J28" s="81">
        <f t="shared" si="0"/>
        <v>12.75</v>
      </c>
      <c r="K28" s="82">
        <f t="shared" si="1"/>
        <v>6</v>
      </c>
      <c r="L28" s="82">
        <f t="shared" si="2"/>
        <v>0</v>
      </c>
      <c r="M28" s="83" t="str">
        <f t="shared" si="3"/>
        <v>D</v>
      </c>
      <c r="N28" s="82" t="str">
        <f t="shared" si="4"/>
        <v>N</v>
      </c>
      <c r="O28" s="85">
        <v>10.5</v>
      </c>
      <c r="P28" s="84"/>
      <c r="Q28" s="81">
        <f t="shared" si="5"/>
        <v>10.5</v>
      </c>
      <c r="R28" s="82">
        <f t="shared" si="6"/>
        <v>6</v>
      </c>
      <c r="S28" s="82">
        <f t="shared" si="7"/>
        <v>0</v>
      </c>
      <c r="T28" s="83" t="str">
        <f t="shared" si="8"/>
        <v>E</v>
      </c>
      <c r="U28" s="82" t="str">
        <f t="shared" si="9"/>
        <v>N</v>
      </c>
      <c r="V28" s="85">
        <v>11.83</v>
      </c>
      <c r="W28" s="84"/>
      <c r="X28" s="81">
        <f t="shared" si="10"/>
        <v>11.83</v>
      </c>
      <c r="Y28" s="82">
        <f t="shared" si="11"/>
        <v>6</v>
      </c>
      <c r="Z28" s="82">
        <f t="shared" si="12"/>
        <v>0</v>
      </c>
      <c r="AA28" s="83" t="str">
        <f t="shared" si="13"/>
        <v>E</v>
      </c>
      <c r="AB28" s="82" t="str">
        <f t="shared" si="14"/>
        <v>N</v>
      </c>
      <c r="AC28" s="85">
        <v>5</v>
      </c>
      <c r="AD28" s="84"/>
      <c r="AE28" s="105"/>
      <c r="AF28" s="81">
        <f t="shared" si="15"/>
        <v>5</v>
      </c>
      <c r="AG28" s="82">
        <f t="shared" si="16"/>
        <v>0</v>
      </c>
      <c r="AH28" s="82">
        <f t="shared" si="17"/>
        <v>0</v>
      </c>
      <c r="AI28" s="83" t="str">
        <f t="shared" si="18"/>
        <v>F</v>
      </c>
      <c r="AJ28" s="82" t="str">
        <f t="shared" si="19"/>
        <v>N</v>
      </c>
      <c r="AK28" s="81">
        <f t="shared" si="20"/>
        <v>12.75</v>
      </c>
      <c r="AL28" s="82">
        <f t="shared" si="21"/>
        <v>6</v>
      </c>
      <c r="AM28" s="82">
        <f t="shared" si="22"/>
        <v>0</v>
      </c>
      <c r="AN28" s="82" t="str">
        <f t="shared" si="23"/>
        <v>N</v>
      </c>
      <c r="AO28" s="81">
        <f t="shared" si="24"/>
        <v>11.165000000000001</v>
      </c>
      <c r="AP28" s="82">
        <f t="shared" si="25"/>
        <v>12</v>
      </c>
      <c r="AQ28" s="82">
        <f t="shared" si="26"/>
        <v>0</v>
      </c>
      <c r="AR28" s="82" t="str">
        <f t="shared" si="27"/>
        <v>N</v>
      </c>
      <c r="AS28" s="81">
        <f t="shared" si="28"/>
        <v>5</v>
      </c>
      <c r="AT28" s="82">
        <f t="shared" si="29"/>
        <v>0</v>
      </c>
      <c r="AU28" s="82">
        <f t="shared" si="30"/>
        <v>0</v>
      </c>
      <c r="AV28" s="82" t="str">
        <f t="shared" si="31"/>
        <v>N</v>
      </c>
      <c r="AW28" s="85">
        <f t="shared" si="32"/>
        <v>10.832222222222223</v>
      </c>
      <c r="AX28" s="86">
        <f t="shared" si="33"/>
        <v>0</v>
      </c>
      <c r="AY28" s="87">
        <f t="shared" si="34"/>
        <v>18</v>
      </c>
      <c r="AZ28" s="87">
        <f t="shared" si="35"/>
        <v>30</v>
      </c>
      <c r="BA28" s="82" t="str">
        <f t="shared" si="36"/>
        <v>N</v>
      </c>
      <c r="BB28" s="181" t="str">
        <f t="shared" si="37"/>
        <v>semestre validé</v>
      </c>
      <c r="BC28" s="165"/>
      <c r="BD28" s="165"/>
      <c r="BE28" s="106">
        <v>11</v>
      </c>
      <c r="BF28" s="56" t="s">
        <v>151</v>
      </c>
      <c r="BG28" s="56" t="s">
        <v>152</v>
      </c>
      <c r="BH28" s="56" t="s">
        <v>169</v>
      </c>
      <c r="BI28" s="90"/>
      <c r="BJ28" s="57"/>
      <c r="BK28" s="90">
        <f t="shared" si="38"/>
        <v>0</v>
      </c>
      <c r="BL28" s="91" t="str">
        <f t="shared" si="39"/>
        <v>Sans</v>
      </c>
      <c r="BM28" s="92">
        <f t="shared" si="40"/>
        <v>0</v>
      </c>
      <c r="BN28" s="91" t="str">
        <f t="shared" si="41"/>
        <v>F</v>
      </c>
      <c r="BO28" s="93" t="str">
        <f t="shared" si="42"/>
        <v>N</v>
      </c>
      <c r="BP28" s="90">
        <f t="shared" si="43"/>
        <v>0</v>
      </c>
      <c r="BQ28" s="150">
        <f t="shared" si="44"/>
        <v>0</v>
      </c>
      <c r="BR28" s="93" t="str">
        <f t="shared" si="45"/>
        <v>N</v>
      </c>
      <c r="BS28" s="90">
        <f t="shared" si="46"/>
        <v>0</v>
      </c>
      <c r="BT28" s="150">
        <f t="shared" si="47"/>
        <v>0</v>
      </c>
      <c r="BU28" s="94" t="str">
        <f t="shared" si="48"/>
        <v>N</v>
      </c>
      <c r="BV28" s="149" t="str">
        <f t="shared" si="49"/>
        <v>Semestre non validé</v>
      </c>
      <c r="BW28" s="165"/>
      <c r="BX28" s="165"/>
      <c r="BY28" s="165"/>
      <c r="BZ28" s="165"/>
      <c r="CA28" s="106">
        <v>11</v>
      </c>
      <c r="CB28" s="56" t="s">
        <v>151</v>
      </c>
      <c r="CC28" s="56" t="s">
        <v>152</v>
      </c>
      <c r="CD28" s="56" t="s">
        <v>169</v>
      </c>
      <c r="CE28" s="81">
        <f t="shared" si="50"/>
        <v>10.832222222222223</v>
      </c>
      <c r="CF28" s="107">
        <f t="shared" si="51"/>
        <v>30</v>
      </c>
      <c r="CG28" s="81">
        <f t="shared" si="52"/>
        <v>0</v>
      </c>
      <c r="CH28" s="166">
        <f t="shared" si="53"/>
        <v>0</v>
      </c>
      <c r="CI28" s="167">
        <f t="shared" si="54"/>
        <v>30</v>
      </c>
      <c r="CJ28" s="151" t="str">
        <f t="shared" si="55"/>
        <v>Rattrapage</v>
      </c>
      <c r="CK28" s="165"/>
      <c r="CL28" s="165"/>
      <c r="CM28" s="165"/>
    </row>
    <row r="29" spans="1:91" s="14" customFormat="1" ht="35.1" customHeight="1">
      <c r="A29" s="106">
        <v>12</v>
      </c>
      <c r="B29" s="56" t="s">
        <v>153</v>
      </c>
      <c r="C29" s="56" t="s">
        <v>154</v>
      </c>
      <c r="D29" s="56" t="s">
        <v>170</v>
      </c>
      <c r="E29" s="183" t="s">
        <v>195</v>
      </c>
      <c r="F29" s="183" t="s">
        <v>180</v>
      </c>
      <c r="G29" s="183" t="s">
        <v>176</v>
      </c>
      <c r="H29" s="57">
        <v>14</v>
      </c>
      <c r="I29" s="56"/>
      <c r="J29" s="81">
        <f t="shared" si="0"/>
        <v>14</v>
      </c>
      <c r="K29" s="82">
        <f t="shared" si="1"/>
        <v>6</v>
      </c>
      <c r="L29" s="82">
        <f t="shared" si="2"/>
        <v>0</v>
      </c>
      <c r="M29" s="83" t="str">
        <f t="shared" si="3"/>
        <v>C</v>
      </c>
      <c r="N29" s="82" t="str">
        <f t="shared" si="4"/>
        <v>N</v>
      </c>
      <c r="O29" s="85">
        <v>13</v>
      </c>
      <c r="P29" s="84"/>
      <c r="Q29" s="81">
        <f t="shared" si="5"/>
        <v>13</v>
      </c>
      <c r="R29" s="82">
        <f t="shared" si="6"/>
        <v>6</v>
      </c>
      <c r="S29" s="82">
        <f t="shared" si="7"/>
        <v>0</v>
      </c>
      <c r="T29" s="83" t="str">
        <f t="shared" si="8"/>
        <v>D</v>
      </c>
      <c r="U29" s="82" t="str">
        <f t="shared" si="9"/>
        <v>N</v>
      </c>
      <c r="V29" s="85">
        <v>14.33</v>
      </c>
      <c r="W29" s="84"/>
      <c r="X29" s="81">
        <f t="shared" si="10"/>
        <v>14.33</v>
      </c>
      <c r="Y29" s="82">
        <f t="shared" si="11"/>
        <v>6</v>
      </c>
      <c r="Z29" s="82">
        <f t="shared" si="12"/>
        <v>0</v>
      </c>
      <c r="AA29" s="83" t="str">
        <f t="shared" si="13"/>
        <v>C</v>
      </c>
      <c r="AB29" s="82" t="str">
        <f t="shared" si="14"/>
        <v>N</v>
      </c>
      <c r="AC29" s="85">
        <v>16</v>
      </c>
      <c r="AD29" s="84"/>
      <c r="AE29" s="105"/>
      <c r="AF29" s="81">
        <f t="shared" si="15"/>
        <v>16</v>
      </c>
      <c r="AG29" s="82">
        <f t="shared" si="16"/>
        <v>12</v>
      </c>
      <c r="AH29" s="82">
        <f t="shared" si="17"/>
        <v>0</v>
      </c>
      <c r="AI29" s="83" t="str">
        <f t="shared" si="18"/>
        <v>B</v>
      </c>
      <c r="AJ29" s="82" t="str">
        <f t="shared" si="19"/>
        <v>N</v>
      </c>
      <c r="AK29" s="81">
        <f t="shared" si="20"/>
        <v>14</v>
      </c>
      <c r="AL29" s="82">
        <f t="shared" si="21"/>
        <v>6</v>
      </c>
      <c r="AM29" s="82">
        <f t="shared" si="22"/>
        <v>0</v>
      </c>
      <c r="AN29" s="82" t="str">
        <f t="shared" si="23"/>
        <v>N</v>
      </c>
      <c r="AO29" s="81">
        <f t="shared" si="24"/>
        <v>13.665000000000001</v>
      </c>
      <c r="AP29" s="82">
        <f t="shared" si="25"/>
        <v>12</v>
      </c>
      <c r="AQ29" s="82">
        <f t="shared" si="26"/>
        <v>0</v>
      </c>
      <c r="AR29" s="82" t="str">
        <f t="shared" si="27"/>
        <v>N</v>
      </c>
      <c r="AS29" s="81">
        <f t="shared" si="28"/>
        <v>16</v>
      </c>
      <c r="AT29" s="82">
        <f t="shared" si="29"/>
        <v>12</v>
      </c>
      <c r="AU29" s="82">
        <f t="shared" si="30"/>
        <v>0</v>
      </c>
      <c r="AV29" s="82" t="str">
        <f t="shared" si="31"/>
        <v>N</v>
      </c>
      <c r="AW29" s="85">
        <f t="shared" si="32"/>
        <v>13.99888888888889</v>
      </c>
      <c r="AX29" s="86">
        <f t="shared" si="33"/>
        <v>0</v>
      </c>
      <c r="AY29" s="87">
        <f t="shared" si="34"/>
        <v>30</v>
      </c>
      <c r="AZ29" s="87">
        <f t="shared" si="35"/>
        <v>30</v>
      </c>
      <c r="BA29" s="82" t="str">
        <f t="shared" si="36"/>
        <v>N</v>
      </c>
      <c r="BB29" s="181" t="str">
        <f t="shared" si="37"/>
        <v>semestre validé</v>
      </c>
      <c r="BC29" s="165"/>
      <c r="BD29" s="165"/>
      <c r="BE29" s="106">
        <v>12</v>
      </c>
      <c r="BF29" s="56" t="s">
        <v>153</v>
      </c>
      <c r="BG29" s="56" t="s">
        <v>154</v>
      </c>
      <c r="BH29" s="56" t="s">
        <v>170</v>
      </c>
      <c r="BI29" s="90"/>
      <c r="BJ29" s="57"/>
      <c r="BK29" s="90">
        <f t="shared" si="38"/>
        <v>0</v>
      </c>
      <c r="BL29" s="91" t="str">
        <f t="shared" si="39"/>
        <v>Sans</v>
      </c>
      <c r="BM29" s="92">
        <f t="shared" si="40"/>
        <v>0</v>
      </c>
      <c r="BN29" s="91" t="str">
        <f t="shared" si="41"/>
        <v>F</v>
      </c>
      <c r="BO29" s="93" t="str">
        <f t="shared" si="42"/>
        <v>N</v>
      </c>
      <c r="BP29" s="90">
        <f t="shared" si="43"/>
        <v>0</v>
      </c>
      <c r="BQ29" s="150">
        <f t="shared" si="44"/>
        <v>0</v>
      </c>
      <c r="BR29" s="93" t="str">
        <f t="shared" si="45"/>
        <v>N</v>
      </c>
      <c r="BS29" s="90">
        <f t="shared" si="46"/>
        <v>0</v>
      </c>
      <c r="BT29" s="150">
        <f t="shared" si="47"/>
        <v>0</v>
      </c>
      <c r="BU29" s="94" t="str">
        <f t="shared" si="48"/>
        <v>N</v>
      </c>
      <c r="BV29" s="149" t="str">
        <f t="shared" si="49"/>
        <v>Semestre non validé</v>
      </c>
      <c r="BW29" s="165"/>
      <c r="BX29" s="165"/>
      <c r="BY29" s="165"/>
      <c r="BZ29" s="165"/>
      <c r="CA29" s="106">
        <v>12</v>
      </c>
      <c r="CB29" s="56" t="s">
        <v>153</v>
      </c>
      <c r="CC29" s="56" t="s">
        <v>154</v>
      </c>
      <c r="CD29" s="56" t="s">
        <v>170</v>
      </c>
      <c r="CE29" s="81">
        <f t="shared" si="50"/>
        <v>13.99888888888889</v>
      </c>
      <c r="CF29" s="107">
        <f t="shared" si="51"/>
        <v>30</v>
      </c>
      <c r="CG29" s="81">
        <f t="shared" si="52"/>
        <v>0</v>
      </c>
      <c r="CH29" s="166">
        <f t="shared" si="53"/>
        <v>0</v>
      </c>
      <c r="CI29" s="167">
        <f t="shared" si="54"/>
        <v>30</v>
      </c>
      <c r="CJ29" s="151" t="str">
        <f t="shared" si="55"/>
        <v>Rattrapage</v>
      </c>
      <c r="CK29" s="165"/>
      <c r="CL29" s="165"/>
      <c r="CM29" s="165"/>
    </row>
    <row r="30" spans="1:91" s="14" customFormat="1" ht="35.1" customHeight="1">
      <c r="A30" s="106">
        <v>13</v>
      </c>
      <c r="B30" s="56" t="s">
        <v>155</v>
      </c>
      <c r="C30" s="56" t="s">
        <v>156</v>
      </c>
      <c r="D30" s="56" t="s">
        <v>171</v>
      </c>
      <c r="E30" s="183" t="s">
        <v>196</v>
      </c>
      <c r="F30" s="183" t="s">
        <v>180</v>
      </c>
      <c r="G30" s="183" t="s">
        <v>176</v>
      </c>
      <c r="H30" s="57">
        <v>15.25</v>
      </c>
      <c r="I30" s="56"/>
      <c r="J30" s="81">
        <f t="shared" si="0"/>
        <v>15.25</v>
      </c>
      <c r="K30" s="82">
        <f t="shared" si="1"/>
        <v>6</v>
      </c>
      <c r="L30" s="82">
        <f t="shared" si="2"/>
        <v>0</v>
      </c>
      <c r="M30" s="83" t="str">
        <f t="shared" si="3"/>
        <v>C</v>
      </c>
      <c r="N30" s="82" t="str">
        <f t="shared" si="4"/>
        <v>N</v>
      </c>
      <c r="O30" s="85">
        <v>18</v>
      </c>
      <c r="P30" s="84"/>
      <c r="Q30" s="81">
        <f t="shared" si="5"/>
        <v>18</v>
      </c>
      <c r="R30" s="82">
        <f t="shared" si="6"/>
        <v>6</v>
      </c>
      <c r="S30" s="82">
        <f t="shared" si="7"/>
        <v>0</v>
      </c>
      <c r="T30" s="83" t="str">
        <f t="shared" si="8"/>
        <v>A</v>
      </c>
      <c r="U30" s="82" t="str">
        <f t="shared" si="9"/>
        <v>N</v>
      </c>
      <c r="V30" s="85">
        <v>12</v>
      </c>
      <c r="W30" s="84"/>
      <c r="X30" s="81">
        <f t="shared" si="10"/>
        <v>12</v>
      </c>
      <c r="Y30" s="82">
        <f t="shared" si="11"/>
        <v>6</v>
      </c>
      <c r="Z30" s="82">
        <f t="shared" si="12"/>
        <v>0</v>
      </c>
      <c r="AA30" s="83" t="str">
        <f t="shared" si="13"/>
        <v>D</v>
      </c>
      <c r="AB30" s="82" t="str">
        <f t="shared" si="14"/>
        <v>N</v>
      </c>
      <c r="AC30" s="85">
        <v>15.5</v>
      </c>
      <c r="AD30" s="84"/>
      <c r="AE30" s="105"/>
      <c r="AF30" s="81">
        <f t="shared" si="15"/>
        <v>15.5</v>
      </c>
      <c r="AG30" s="82">
        <f t="shared" si="16"/>
        <v>12</v>
      </c>
      <c r="AH30" s="82">
        <f t="shared" si="17"/>
        <v>0</v>
      </c>
      <c r="AI30" s="83" t="str">
        <f t="shared" si="18"/>
        <v>C</v>
      </c>
      <c r="AJ30" s="82" t="str">
        <f t="shared" si="19"/>
        <v>N</v>
      </c>
      <c r="AK30" s="81">
        <f t="shared" si="20"/>
        <v>15.25</v>
      </c>
      <c r="AL30" s="82">
        <f t="shared" si="21"/>
        <v>6</v>
      </c>
      <c r="AM30" s="82">
        <f t="shared" si="22"/>
        <v>0</v>
      </c>
      <c r="AN30" s="82" t="str">
        <f t="shared" si="23"/>
        <v>N</v>
      </c>
      <c r="AO30" s="81">
        <f t="shared" si="24"/>
        <v>15</v>
      </c>
      <c r="AP30" s="82">
        <f t="shared" si="25"/>
        <v>12</v>
      </c>
      <c r="AQ30" s="82">
        <f t="shared" si="26"/>
        <v>0</v>
      </c>
      <c r="AR30" s="82" t="str">
        <f t="shared" si="27"/>
        <v>N</v>
      </c>
      <c r="AS30" s="81">
        <f t="shared" si="28"/>
        <v>15.5</v>
      </c>
      <c r="AT30" s="82">
        <f t="shared" si="29"/>
        <v>12</v>
      </c>
      <c r="AU30" s="82">
        <f t="shared" si="30"/>
        <v>0</v>
      </c>
      <c r="AV30" s="82" t="str">
        <f t="shared" si="31"/>
        <v>N</v>
      </c>
      <c r="AW30" s="85">
        <f t="shared" si="32"/>
        <v>15.111111111111111</v>
      </c>
      <c r="AX30" s="86">
        <f t="shared" si="33"/>
        <v>0</v>
      </c>
      <c r="AY30" s="87">
        <f t="shared" si="34"/>
        <v>30</v>
      </c>
      <c r="AZ30" s="87">
        <f t="shared" si="35"/>
        <v>30</v>
      </c>
      <c r="BA30" s="82" t="str">
        <f t="shared" si="36"/>
        <v>N</v>
      </c>
      <c r="BB30" s="181" t="str">
        <f t="shared" si="37"/>
        <v>semestre validé</v>
      </c>
      <c r="BC30" s="165"/>
      <c r="BD30" s="165"/>
      <c r="BE30" s="106">
        <v>13</v>
      </c>
      <c r="BF30" s="56" t="s">
        <v>155</v>
      </c>
      <c r="BG30" s="56" t="s">
        <v>156</v>
      </c>
      <c r="BH30" s="56" t="s">
        <v>171</v>
      </c>
      <c r="BI30" s="90"/>
      <c r="BJ30" s="57"/>
      <c r="BK30" s="90">
        <f t="shared" si="38"/>
        <v>0</v>
      </c>
      <c r="BL30" s="91" t="str">
        <f t="shared" si="39"/>
        <v>Sans</v>
      </c>
      <c r="BM30" s="92">
        <f t="shared" si="40"/>
        <v>0</v>
      </c>
      <c r="BN30" s="91" t="str">
        <f t="shared" si="41"/>
        <v>F</v>
      </c>
      <c r="BO30" s="93" t="str">
        <f t="shared" si="42"/>
        <v>N</v>
      </c>
      <c r="BP30" s="90">
        <f t="shared" si="43"/>
        <v>0</v>
      </c>
      <c r="BQ30" s="150">
        <f t="shared" si="44"/>
        <v>0</v>
      </c>
      <c r="BR30" s="93" t="str">
        <f t="shared" si="45"/>
        <v>N</v>
      </c>
      <c r="BS30" s="90">
        <f t="shared" si="46"/>
        <v>0</v>
      </c>
      <c r="BT30" s="150">
        <f t="shared" si="47"/>
        <v>0</v>
      </c>
      <c r="BU30" s="94" t="str">
        <f t="shared" si="48"/>
        <v>N</v>
      </c>
      <c r="BV30" s="149" t="str">
        <f t="shared" si="49"/>
        <v>Semestre non validé</v>
      </c>
      <c r="BW30" s="165"/>
      <c r="BX30" s="165"/>
      <c r="BY30" s="165"/>
      <c r="BZ30" s="165"/>
      <c r="CA30" s="106">
        <v>13</v>
      </c>
      <c r="CB30" s="56" t="s">
        <v>155</v>
      </c>
      <c r="CC30" s="56" t="s">
        <v>156</v>
      </c>
      <c r="CD30" s="56" t="s">
        <v>171</v>
      </c>
      <c r="CE30" s="81">
        <f t="shared" si="50"/>
        <v>15.111111111111111</v>
      </c>
      <c r="CF30" s="107">
        <f t="shared" si="51"/>
        <v>30</v>
      </c>
      <c r="CG30" s="81">
        <f t="shared" si="52"/>
        <v>0</v>
      </c>
      <c r="CH30" s="166">
        <f t="shared" si="53"/>
        <v>0</v>
      </c>
      <c r="CI30" s="167">
        <f t="shared" si="54"/>
        <v>30</v>
      </c>
      <c r="CJ30" s="151" t="str">
        <f t="shared" si="55"/>
        <v>Rattrapage</v>
      </c>
      <c r="CK30" s="165"/>
      <c r="CL30" s="165"/>
      <c r="CM30" s="165"/>
    </row>
    <row r="31" spans="1:91" s="14" customFormat="1" ht="35.1" customHeight="1" thickBot="1">
      <c r="A31" s="170">
        <v>14</v>
      </c>
      <c r="B31" s="171" t="s">
        <v>157</v>
      </c>
      <c r="C31" s="171" t="s">
        <v>158</v>
      </c>
      <c r="D31" s="171" t="s">
        <v>172</v>
      </c>
      <c r="E31" s="183" t="s">
        <v>197</v>
      </c>
      <c r="F31" s="183" t="s">
        <v>176</v>
      </c>
      <c r="G31" s="183" t="s">
        <v>176</v>
      </c>
      <c r="H31" s="172"/>
      <c r="I31" s="171"/>
      <c r="J31" s="173">
        <f t="shared" si="0"/>
        <v>0</v>
      </c>
      <c r="K31" s="174">
        <f t="shared" si="1"/>
        <v>0</v>
      </c>
      <c r="L31" s="174">
        <f t="shared" si="2"/>
        <v>0</v>
      </c>
      <c r="M31" s="175" t="str">
        <f t="shared" si="3"/>
        <v>F</v>
      </c>
      <c r="N31" s="174" t="str">
        <f t="shared" si="4"/>
        <v>N</v>
      </c>
      <c r="O31" s="176"/>
      <c r="P31" s="177"/>
      <c r="Q31" s="173">
        <f t="shared" si="5"/>
        <v>0</v>
      </c>
      <c r="R31" s="174">
        <f t="shared" si="6"/>
        <v>0</v>
      </c>
      <c r="S31" s="174">
        <f t="shared" si="7"/>
        <v>0</v>
      </c>
      <c r="T31" s="175" t="str">
        <f t="shared" si="8"/>
        <v>F</v>
      </c>
      <c r="U31" s="174" t="str">
        <f t="shared" si="9"/>
        <v>N</v>
      </c>
      <c r="V31" s="177"/>
      <c r="W31" s="177"/>
      <c r="X31" s="173">
        <f t="shared" si="10"/>
        <v>0</v>
      </c>
      <c r="Y31" s="174">
        <f t="shared" si="11"/>
        <v>0</v>
      </c>
      <c r="Z31" s="174">
        <f t="shared" si="12"/>
        <v>0</v>
      </c>
      <c r="AA31" s="175" t="str">
        <f t="shared" si="13"/>
        <v>F</v>
      </c>
      <c r="AB31" s="174" t="str">
        <f t="shared" si="14"/>
        <v>N</v>
      </c>
      <c r="AC31" s="176"/>
      <c r="AD31" s="177"/>
      <c r="AE31" s="178"/>
      <c r="AF31" s="173">
        <f t="shared" si="15"/>
        <v>0</v>
      </c>
      <c r="AG31" s="174">
        <f t="shared" si="16"/>
        <v>0</v>
      </c>
      <c r="AH31" s="174">
        <f t="shared" si="17"/>
        <v>0</v>
      </c>
      <c r="AI31" s="175" t="str">
        <f t="shared" si="18"/>
        <v>F</v>
      </c>
      <c r="AJ31" s="174" t="str">
        <f t="shared" si="19"/>
        <v>N</v>
      </c>
      <c r="AK31" s="173">
        <f t="shared" si="20"/>
        <v>0</v>
      </c>
      <c r="AL31" s="174">
        <f t="shared" si="21"/>
        <v>0</v>
      </c>
      <c r="AM31" s="174">
        <f t="shared" si="22"/>
        <v>0</v>
      </c>
      <c r="AN31" s="174" t="str">
        <f t="shared" si="23"/>
        <v>N</v>
      </c>
      <c r="AO31" s="173">
        <f t="shared" si="24"/>
        <v>0</v>
      </c>
      <c r="AP31" s="174">
        <f t="shared" si="25"/>
        <v>0</v>
      </c>
      <c r="AQ31" s="174">
        <f t="shared" si="26"/>
        <v>0</v>
      </c>
      <c r="AR31" s="174" t="str">
        <f t="shared" si="27"/>
        <v>N</v>
      </c>
      <c r="AS31" s="173">
        <f t="shared" si="28"/>
        <v>0</v>
      </c>
      <c r="AT31" s="174">
        <f t="shared" si="29"/>
        <v>0</v>
      </c>
      <c r="AU31" s="174">
        <f t="shared" si="30"/>
        <v>0</v>
      </c>
      <c r="AV31" s="174" t="str">
        <f t="shared" si="31"/>
        <v>N</v>
      </c>
      <c r="AW31" s="176">
        <f t="shared" si="32"/>
        <v>0</v>
      </c>
      <c r="AX31" s="179">
        <f t="shared" si="33"/>
        <v>0</v>
      </c>
      <c r="AY31" s="180">
        <f t="shared" si="34"/>
        <v>0</v>
      </c>
      <c r="AZ31" s="180">
        <f t="shared" si="35"/>
        <v>0</v>
      </c>
      <c r="BA31" s="174" t="str">
        <f t="shared" si="36"/>
        <v>N</v>
      </c>
      <c r="BB31" s="182" t="s">
        <v>173</v>
      </c>
      <c r="BC31" s="165"/>
      <c r="BD31" s="165"/>
      <c r="BE31" s="106">
        <v>14</v>
      </c>
      <c r="BF31" s="56" t="s">
        <v>157</v>
      </c>
      <c r="BG31" s="56" t="s">
        <v>158</v>
      </c>
      <c r="BH31" s="56" t="s">
        <v>172</v>
      </c>
      <c r="BI31" s="90"/>
      <c r="BJ31" s="57"/>
      <c r="BK31" s="90">
        <f t="shared" si="38"/>
        <v>0</v>
      </c>
      <c r="BL31" s="91" t="str">
        <f t="shared" si="39"/>
        <v>Sans</v>
      </c>
      <c r="BM31" s="92">
        <f t="shared" si="40"/>
        <v>0</v>
      </c>
      <c r="BN31" s="91" t="str">
        <f t="shared" si="41"/>
        <v>F</v>
      </c>
      <c r="BO31" s="93" t="str">
        <f t="shared" si="42"/>
        <v>N</v>
      </c>
      <c r="BP31" s="90">
        <f t="shared" si="43"/>
        <v>0</v>
      </c>
      <c r="BQ31" s="150">
        <f t="shared" si="44"/>
        <v>0</v>
      </c>
      <c r="BR31" s="93" t="str">
        <f t="shared" si="45"/>
        <v>N</v>
      </c>
      <c r="BS31" s="90">
        <f t="shared" si="46"/>
        <v>0</v>
      </c>
      <c r="BT31" s="150">
        <f t="shared" si="47"/>
        <v>0</v>
      </c>
      <c r="BU31" s="94" t="str">
        <f t="shared" si="48"/>
        <v>N</v>
      </c>
      <c r="BV31" s="149" t="str">
        <f t="shared" si="49"/>
        <v>Semestre non validé</v>
      </c>
      <c r="BW31" s="165"/>
      <c r="BX31" s="165"/>
      <c r="BY31" s="165"/>
      <c r="BZ31" s="165"/>
      <c r="CA31" s="106">
        <v>14</v>
      </c>
      <c r="CB31" s="56" t="s">
        <v>157</v>
      </c>
      <c r="CC31" s="56" t="s">
        <v>158</v>
      </c>
      <c r="CD31" s="56" t="s">
        <v>172</v>
      </c>
      <c r="CE31" s="81">
        <f t="shared" si="50"/>
        <v>0</v>
      </c>
      <c r="CF31" s="107">
        <f t="shared" si="51"/>
        <v>0</v>
      </c>
      <c r="CG31" s="81">
        <f t="shared" si="52"/>
        <v>0</v>
      </c>
      <c r="CH31" s="166">
        <f t="shared" si="53"/>
        <v>0</v>
      </c>
      <c r="CI31" s="167">
        <f t="shared" si="54"/>
        <v>0</v>
      </c>
      <c r="CJ31" s="151" t="str">
        <f t="shared" si="55"/>
        <v>Rattrapage</v>
      </c>
      <c r="CK31" s="165"/>
      <c r="CL31" s="165"/>
      <c r="CM31" s="165"/>
    </row>
    <row r="32" spans="1:91" ht="23.25">
      <c r="AP32" s="88" t="s">
        <v>106</v>
      </c>
      <c r="AT32" s="88" t="s">
        <v>106</v>
      </c>
      <c r="BS32" s="88" t="s">
        <v>106</v>
      </c>
      <c r="CG32" s="88" t="s">
        <v>106</v>
      </c>
    </row>
    <row r="36" spans="48:51" ht="23.25">
      <c r="AV36"/>
      <c r="AW36" s="88" t="s">
        <v>106</v>
      </c>
      <c r="AY36" s="88" t="s">
        <v>106</v>
      </c>
    </row>
  </sheetData>
  <mergeCells count="32">
    <mergeCell ref="H13:BB13"/>
    <mergeCell ref="AC15:AJ15"/>
    <mergeCell ref="AK14:AV16"/>
    <mergeCell ref="AW14:BB16"/>
    <mergeCell ref="H16:N16"/>
    <mergeCell ref="V16:AB16"/>
    <mergeCell ref="O16:U16"/>
    <mergeCell ref="AC16:AJ16"/>
    <mergeCell ref="H14:N14"/>
    <mergeCell ref="H15:N15"/>
    <mergeCell ref="O14:AB14"/>
    <mergeCell ref="O15:AB15"/>
    <mergeCell ref="AC14:AJ14"/>
    <mergeCell ref="BE13:BV14"/>
    <mergeCell ref="BS15:BV16"/>
    <mergeCell ref="BE15:BE17"/>
    <mergeCell ref="BF15:BF17"/>
    <mergeCell ref="BG15:BG17"/>
    <mergeCell ref="BI15:BO16"/>
    <mergeCell ref="BP15:BR16"/>
    <mergeCell ref="BH15:BH17"/>
    <mergeCell ref="CA13:CJ14"/>
    <mergeCell ref="CA15:CA17"/>
    <mergeCell ref="CB15:CB17"/>
    <mergeCell ref="CC15:CC17"/>
    <mergeCell ref="CD15:CD17"/>
    <mergeCell ref="CE15:CE17"/>
    <mergeCell ref="CF15:CF17"/>
    <mergeCell ref="CG15:CG17"/>
    <mergeCell ref="CH15:CH17"/>
    <mergeCell ref="CI15:CI17"/>
    <mergeCell ref="CJ15:CJ17"/>
  </mergeCells>
  <pageMargins left="0.27559055118110237" right="0.19685039370078741" top="0.27559055118110237" bottom="0.35433070866141736" header="0.23622047244094491" footer="0.31496062992125984"/>
  <pageSetup paperSize="9" scale="50" orientation="landscape" horizontalDpi="0" verticalDpi="0" r:id="rId1"/>
  <colBreaks count="2" manualBreakCount="2">
    <brk id="54" max="1048575" man="1"/>
    <brk id="75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P34"/>
  <sheetViews>
    <sheetView topLeftCell="A17" zoomScaleNormal="100" workbookViewId="0">
      <selection sqref="A1:O22"/>
    </sheetView>
  </sheetViews>
  <sheetFormatPr baseColWidth="10" defaultRowHeight="12.75"/>
  <cols>
    <col min="1" max="1" width="6.7109375" customWidth="1"/>
    <col min="2" max="2" width="17.85546875" customWidth="1"/>
    <col min="3" max="3" width="22.5703125" customWidth="1"/>
    <col min="4" max="4" width="16.140625" customWidth="1"/>
    <col min="5" max="5" width="20.140625" customWidth="1"/>
    <col min="6" max="6" width="32.140625" customWidth="1"/>
    <col min="7" max="7" width="12.7109375" customWidth="1"/>
    <col min="8" max="8" width="10.42578125" customWidth="1"/>
    <col min="9" max="9" width="12.28515625" customWidth="1"/>
    <col min="10" max="10" width="9.85546875" customWidth="1"/>
    <col min="11" max="11" width="10.42578125" customWidth="1"/>
    <col min="12" max="12" width="9.7109375" customWidth="1"/>
    <col min="13" max="13" width="11" customWidth="1"/>
    <col min="14" max="14" width="9.42578125" customWidth="1"/>
    <col min="15" max="15" width="9.7109375" customWidth="1"/>
  </cols>
  <sheetData>
    <row r="1" spans="1:16" ht="19.5" customHeight="1">
      <c r="A1" s="142" t="s">
        <v>132</v>
      </c>
      <c r="B1" s="142"/>
      <c r="C1" s="142"/>
      <c r="D1" s="124"/>
      <c r="E1" s="115"/>
      <c r="F1" s="115"/>
      <c r="G1" s="2"/>
      <c r="H1" s="2"/>
      <c r="I1" s="118" t="s">
        <v>122</v>
      </c>
      <c r="J1" s="118"/>
      <c r="K1" s="118"/>
      <c r="L1" s="118"/>
      <c r="M1" s="118"/>
      <c r="N1" s="115"/>
      <c r="O1" s="115"/>
      <c r="P1" s="2"/>
    </row>
    <row r="2" spans="1:16" ht="21" thickBot="1">
      <c r="A2" s="112" t="s">
        <v>118</v>
      </c>
      <c r="B2" s="112"/>
      <c r="C2" s="112"/>
      <c r="D2" s="113"/>
      <c r="E2" s="114"/>
      <c r="F2" s="114"/>
      <c r="G2" s="114"/>
      <c r="H2" s="114"/>
      <c r="I2" s="271" t="s">
        <v>119</v>
      </c>
      <c r="J2" s="271"/>
      <c r="K2" s="271"/>
      <c r="L2" s="271"/>
      <c r="M2" s="271"/>
      <c r="N2" s="114"/>
      <c r="O2" s="114"/>
      <c r="P2" s="2"/>
    </row>
    <row r="3" spans="1:16" ht="18.75">
      <c r="A3" s="25"/>
      <c r="B3" s="25"/>
      <c r="C3" s="25"/>
      <c r="D3" s="25"/>
      <c r="E3" s="25"/>
      <c r="F3" s="25"/>
      <c r="G3" s="141" t="s">
        <v>124</v>
      </c>
      <c r="H3" s="141"/>
      <c r="I3" s="141"/>
      <c r="J3" s="141"/>
      <c r="K3" s="141"/>
      <c r="L3" s="141"/>
      <c r="M3" s="23"/>
      <c r="N3" s="23"/>
      <c r="O3" s="21"/>
    </row>
    <row r="4" spans="1:16" ht="18.75">
      <c r="A4" s="146">
        <v>24</v>
      </c>
      <c r="B4" s="25"/>
      <c r="C4" s="25"/>
      <c r="D4" s="25"/>
      <c r="E4" s="25"/>
      <c r="F4" s="25"/>
      <c r="G4" s="23" t="s">
        <v>121</v>
      </c>
      <c r="H4" s="2"/>
      <c r="I4" s="23"/>
      <c r="J4" s="23"/>
      <c r="K4" s="23"/>
      <c r="L4" s="23"/>
      <c r="M4" s="23"/>
      <c r="N4" s="21"/>
      <c r="O4" s="21"/>
    </row>
    <row r="5" spans="1:16" ht="18.75">
      <c r="A5" s="25"/>
      <c r="B5" s="25"/>
      <c r="C5" s="25"/>
      <c r="D5" s="25"/>
      <c r="E5" s="25"/>
      <c r="F5" s="25"/>
      <c r="G5" s="23" t="s">
        <v>120</v>
      </c>
      <c r="H5" s="2"/>
      <c r="I5" s="23"/>
      <c r="J5" s="23"/>
      <c r="K5" s="23"/>
      <c r="L5" s="142"/>
      <c r="M5" s="23"/>
      <c r="N5" s="21"/>
      <c r="O5" s="21"/>
    </row>
    <row r="6" spans="1:16" ht="26.25">
      <c r="A6" s="21"/>
      <c r="B6" s="21"/>
      <c r="C6" s="21"/>
      <c r="D6" s="21"/>
      <c r="E6" s="21"/>
      <c r="F6" s="143" t="s">
        <v>130</v>
      </c>
      <c r="G6" s="256"/>
      <c r="H6" s="256"/>
      <c r="I6" s="256"/>
      <c r="J6" s="256"/>
      <c r="K6" s="21"/>
      <c r="L6" s="21"/>
      <c r="M6" s="21"/>
      <c r="N6" s="21"/>
      <c r="O6" s="21"/>
    </row>
    <row r="7" spans="1:16" ht="18.75">
      <c r="A7" s="118" t="s">
        <v>129</v>
      </c>
      <c r="B7" s="118"/>
      <c r="C7" s="118"/>
      <c r="D7" s="118"/>
      <c r="E7" s="118"/>
      <c r="F7" s="24"/>
      <c r="G7" s="24"/>
      <c r="H7" s="24"/>
      <c r="I7" s="24"/>
      <c r="J7" s="24"/>
      <c r="K7" s="24"/>
      <c r="L7" s="24"/>
      <c r="M7" s="24"/>
      <c r="N7" s="24"/>
      <c r="O7" s="24"/>
    </row>
    <row r="8" spans="1:16" ht="18.75">
      <c r="A8" s="21" t="s">
        <v>89</v>
      </c>
      <c r="B8" s="22" t="e">
        <f>INDEX('PV1'!B18:B40,A4)</f>
        <v>#REF!</v>
      </c>
      <c r="C8" s="117" t="s">
        <v>21</v>
      </c>
      <c r="D8" s="22" t="e">
        <f>INDEX('PV1'!C18:C40,A4)</f>
        <v>#REF!</v>
      </c>
      <c r="E8" s="23" t="s">
        <v>88</v>
      </c>
      <c r="F8" s="116" t="e">
        <f>INDEX('PV1'!E18:E31,A4)</f>
        <v>#REF!</v>
      </c>
      <c r="G8" s="37" t="s">
        <v>5</v>
      </c>
      <c r="H8" s="22" t="e">
        <f>INDEX('PV1'!F18:F40,A4)</f>
        <v>#REF!</v>
      </c>
      <c r="I8" s="2"/>
      <c r="J8" s="2"/>
      <c r="K8" s="22"/>
      <c r="L8" s="144" t="s">
        <v>6</v>
      </c>
      <c r="M8" s="145" t="e">
        <f>INDEX('PV1'!G18:G40,A4)</f>
        <v>#REF!</v>
      </c>
      <c r="N8" s="22"/>
      <c r="O8" s="2"/>
    </row>
    <row r="9" spans="1:16" ht="18.75">
      <c r="A9" s="23" t="s">
        <v>22</v>
      </c>
      <c r="B9" s="23"/>
      <c r="C9" s="289" t="e">
        <f>INDEX('PV1'!D18:D40,A4)</f>
        <v>#REF!</v>
      </c>
      <c r="D9" s="289"/>
      <c r="E9" s="21" t="s">
        <v>125</v>
      </c>
      <c r="F9" s="2"/>
      <c r="G9" s="2"/>
      <c r="H9" s="21"/>
      <c r="I9" s="21"/>
      <c r="J9" s="21"/>
      <c r="K9" s="2"/>
      <c r="L9" s="21"/>
      <c r="M9" s="21"/>
      <c r="N9" s="21"/>
      <c r="O9" s="25"/>
    </row>
    <row r="10" spans="1:16" ht="18.75">
      <c r="A10" s="23" t="s">
        <v>126</v>
      </c>
      <c r="B10" s="23"/>
      <c r="C10" s="23"/>
      <c r="D10" s="21"/>
      <c r="E10" s="21" t="s">
        <v>127</v>
      </c>
      <c r="F10" s="117"/>
      <c r="G10" s="21" t="s">
        <v>128</v>
      </c>
      <c r="H10" s="21"/>
      <c r="I10" s="21"/>
      <c r="J10" s="21"/>
      <c r="K10" s="21"/>
      <c r="L10" s="21"/>
      <c r="M10" s="21"/>
      <c r="N10" s="21"/>
      <c r="O10" s="21"/>
    </row>
    <row r="11" spans="1:16" ht="23.25" customHeight="1" thickBot="1">
      <c r="A11" s="126" t="s">
        <v>43</v>
      </c>
      <c r="B11" s="26"/>
      <c r="C11" s="26"/>
      <c r="D11" s="26"/>
      <c r="E11" s="26"/>
      <c r="F11" s="26"/>
      <c r="G11" s="26"/>
      <c r="H11" s="26"/>
      <c r="I11" s="26"/>
      <c r="J11" s="26"/>
      <c r="K11" s="26"/>
      <c r="L11" s="26"/>
      <c r="M11" s="26"/>
      <c r="N11" s="26"/>
      <c r="O11" s="26"/>
    </row>
    <row r="12" spans="1:16" ht="42.75" customHeight="1" thickBot="1">
      <c r="A12" s="292" t="s">
        <v>23</v>
      </c>
      <c r="B12" s="295" t="s">
        <v>24</v>
      </c>
      <c r="C12" s="296"/>
      <c r="D12" s="296"/>
      <c r="E12" s="297"/>
      <c r="F12" s="125" t="s">
        <v>25</v>
      </c>
      <c r="G12" s="298" t="s">
        <v>26</v>
      </c>
      <c r="H12" s="299"/>
      <c r="I12" s="299"/>
      <c r="J12" s="299"/>
      <c r="K12" s="299"/>
      <c r="L12" s="299"/>
      <c r="M12" s="299"/>
      <c r="N12" s="299"/>
      <c r="O12" s="300"/>
    </row>
    <row r="13" spans="1:16" ht="19.5" customHeight="1" thickBot="1">
      <c r="A13" s="293"/>
      <c r="B13" s="301" t="s">
        <v>27</v>
      </c>
      <c r="C13" s="285" t="s">
        <v>28</v>
      </c>
      <c r="D13" s="254" t="s">
        <v>29</v>
      </c>
      <c r="E13" s="287" t="s">
        <v>30</v>
      </c>
      <c r="F13" s="290" t="s">
        <v>31</v>
      </c>
      <c r="G13" s="257" t="s">
        <v>32</v>
      </c>
      <c r="H13" s="258"/>
      <c r="I13" s="259"/>
      <c r="J13" s="260" t="s">
        <v>33</v>
      </c>
      <c r="K13" s="261"/>
      <c r="L13" s="262"/>
      <c r="M13" s="257" t="s">
        <v>34</v>
      </c>
      <c r="N13" s="258"/>
      <c r="O13" s="259"/>
    </row>
    <row r="14" spans="1:16" ht="19.5" thickBot="1">
      <c r="A14" s="294"/>
      <c r="B14" s="302"/>
      <c r="C14" s="286"/>
      <c r="D14" s="255"/>
      <c r="E14" s="288"/>
      <c r="F14" s="291"/>
      <c r="G14" s="134" t="s">
        <v>35</v>
      </c>
      <c r="H14" s="134" t="s">
        <v>36</v>
      </c>
      <c r="I14" s="134" t="s">
        <v>37</v>
      </c>
      <c r="J14" s="134" t="s">
        <v>35</v>
      </c>
      <c r="K14" s="134" t="s">
        <v>36</v>
      </c>
      <c r="L14" s="134" t="s">
        <v>37</v>
      </c>
      <c r="M14" s="134" t="s">
        <v>44</v>
      </c>
      <c r="N14" s="134" t="s">
        <v>36</v>
      </c>
      <c r="O14" s="134" t="s">
        <v>37</v>
      </c>
    </row>
    <row r="15" spans="1:16" ht="57" customHeight="1" thickBot="1">
      <c r="A15" s="272" t="s">
        <v>112</v>
      </c>
      <c r="B15" s="137" t="s">
        <v>39</v>
      </c>
      <c r="C15" s="51" t="s">
        <v>114</v>
      </c>
      <c r="D15" s="28">
        <v>6</v>
      </c>
      <c r="E15" s="29">
        <v>2</v>
      </c>
      <c r="F15" s="48" t="s">
        <v>17</v>
      </c>
      <c r="G15" s="136" t="e">
        <f>INDEX('PV1'!J18:J39,A4)</f>
        <v>#REF!</v>
      </c>
      <c r="H15" s="133" t="e">
        <f>INDEX('PV1'!K18:K39,A4)</f>
        <v>#REF!</v>
      </c>
      <c r="I15" s="135" t="e">
        <f>INDEX('PV1'!N18:N40,A4)</f>
        <v>#REF!</v>
      </c>
      <c r="J15" s="129" t="e">
        <f>INDEX('PV1'!AK18:AK39,A4)</f>
        <v>#REF!</v>
      </c>
      <c r="K15" s="130" t="e">
        <f>INDEX('PV1'!AL18:AL39,A4)</f>
        <v>#REF!</v>
      </c>
      <c r="L15" s="129" t="e">
        <f>INDEX('PV1'!AN18:AN40,A4)</f>
        <v>#REF!</v>
      </c>
      <c r="M15" s="275" t="e">
        <f>INDEX('PV1'!AW18:AW40,A4)</f>
        <v>#REF!</v>
      </c>
      <c r="N15" s="277" t="e">
        <f>INDEX('PV1'!AZ18:AZ40,A4)</f>
        <v>#REF!</v>
      </c>
      <c r="O15" s="279" t="e">
        <f>INDEX('PV1'!BA18:BA40,A4)</f>
        <v>#REF!</v>
      </c>
    </row>
    <row r="16" spans="1:16" ht="74.25" customHeight="1" thickBot="1">
      <c r="A16" s="273"/>
      <c r="B16" s="283" t="s">
        <v>40</v>
      </c>
      <c r="C16" s="281" t="s">
        <v>115</v>
      </c>
      <c r="D16" s="268">
        <v>12</v>
      </c>
      <c r="E16" s="268">
        <v>6</v>
      </c>
      <c r="F16" s="48" t="s">
        <v>47</v>
      </c>
      <c r="G16" s="46" t="e">
        <f>INDEX('PV1'!Q18:Q39,A4)</f>
        <v>#REF!</v>
      </c>
      <c r="H16" s="58" t="e">
        <f>INDEX('PV1'!R18:R39,A4)</f>
        <v>#REF!</v>
      </c>
      <c r="I16" s="46" t="e">
        <f>INDEX('PV1'!U18:U40,A4)</f>
        <v>#REF!</v>
      </c>
      <c r="J16" s="264" t="e">
        <f>INDEX('PV1'!AO18:AO40,A4)</f>
        <v>#REF!</v>
      </c>
      <c r="K16" s="266" t="e">
        <f>INDEX('PV1'!AP18:AP40,A4)</f>
        <v>#REF!</v>
      </c>
      <c r="L16" s="268" t="e">
        <f>INDEX('PV1'!AR18:AR40,A4)</f>
        <v>#REF!</v>
      </c>
      <c r="M16" s="275"/>
      <c r="N16" s="277"/>
      <c r="O16" s="279"/>
    </row>
    <row r="17" spans="1:16" ht="79.5" customHeight="1" thickBot="1">
      <c r="A17" s="273"/>
      <c r="B17" s="284"/>
      <c r="C17" s="282"/>
      <c r="D17" s="269"/>
      <c r="E17" s="269"/>
      <c r="F17" s="49" t="s">
        <v>18</v>
      </c>
      <c r="G17" s="46" t="e">
        <f>INDEX('PV1'!X18:X40,A4)</f>
        <v>#REF!</v>
      </c>
      <c r="H17" s="58" t="e">
        <f>INDEX('PV1'!Y18:Y40,A4)</f>
        <v>#REF!</v>
      </c>
      <c r="I17" s="46" t="e">
        <f>INDEX('PV1'!AB18:AB40,A4)</f>
        <v>#REF!</v>
      </c>
      <c r="J17" s="265"/>
      <c r="K17" s="267"/>
      <c r="L17" s="269"/>
      <c r="M17" s="275"/>
      <c r="N17" s="277"/>
      <c r="O17" s="279"/>
    </row>
    <row r="18" spans="1:16" ht="58.5" customHeight="1" thickBot="1">
      <c r="A18" s="274"/>
      <c r="B18" s="98" t="s">
        <v>45</v>
      </c>
      <c r="C18" s="138" t="s">
        <v>46</v>
      </c>
      <c r="D18" s="139">
        <v>12</v>
      </c>
      <c r="E18" s="139">
        <v>1</v>
      </c>
      <c r="F18" s="128" t="s">
        <v>19</v>
      </c>
      <c r="G18" s="119" t="e">
        <f>INDEX('PV1'!AF18:AF40,A4)</f>
        <v>#REF!</v>
      </c>
      <c r="H18" s="120" t="e">
        <f>INDEX('PV1'!AG18:AG40,A4)</f>
        <v>#REF!</v>
      </c>
      <c r="I18" s="121" t="e">
        <f>INDEX('PV1'!AJ18:AJ40,A4)</f>
        <v>#REF!</v>
      </c>
      <c r="J18" s="47" t="e">
        <f>INDEX('PV1'!AS18:AS40,A4)</f>
        <v>#REF!</v>
      </c>
      <c r="K18" s="59" t="e">
        <f>INDEX('PV1'!AT18:AT40,A4)</f>
        <v>#REF!</v>
      </c>
      <c r="L18" s="47" t="e">
        <f>INDEX('PV1'!AV18:AV40,A4)</f>
        <v>#REF!</v>
      </c>
      <c r="M18" s="276"/>
      <c r="N18" s="278"/>
      <c r="O18" s="280"/>
    </row>
    <row r="19" spans="1:16" ht="97.5" customHeight="1" thickBot="1">
      <c r="A19" s="27" t="s">
        <v>113</v>
      </c>
      <c r="B19" s="52" t="s">
        <v>38</v>
      </c>
      <c r="C19" s="140" t="s">
        <v>116</v>
      </c>
      <c r="D19" s="139">
        <v>30</v>
      </c>
      <c r="E19" s="139">
        <v>3</v>
      </c>
      <c r="F19" s="50" t="s">
        <v>10</v>
      </c>
      <c r="G19" s="119" t="e">
        <f>INDEX('PV1'!BK18:BK40,A4)</f>
        <v>#REF!</v>
      </c>
      <c r="H19" s="120" t="e">
        <f>INDEX('PV1'!BM18:BM40,A4)</f>
        <v>#REF!</v>
      </c>
      <c r="I19" s="121" t="e">
        <f>INDEX('PV1'!BO18:BO40,A4)</f>
        <v>#REF!</v>
      </c>
      <c r="J19" s="47" t="e">
        <f>INDEX('PV1'!BP18:BP40,A4)</f>
        <v>#REF!</v>
      </c>
      <c r="K19" s="59" t="e">
        <f>INDEX('PV1'!BQ18:BQ40,A4)</f>
        <v>#REF!</v>
      </c>
      <c r="L19" s="47" t="e">
        <f>INDEX('PV1'!BR18:BR40,A4)</f>
        <v>#REF!</v>
      </c>
      <c r="M19" s="99" t="e">
        <f>INDEX('PV1'!BS18:BS40,A4)</f>
        <v>#REF!</v>
      </c>
      <c r="N19" s="97" t="e">
        <f>INDEX('PV1'!BT18:BT40,A4)</f>
        <v>#REF!</v>
      </c>
      <c r="O19" s="96" t="e">
        <f>INDEX('PV1'!BU18:BU40,A4)</f>
        <v>#REF!</v>
      </c>
    </row>
    <row r="20" spans="1:16" ht="36.75" customHeight="1">
      <c r="A20" s="123" t="s">
        <v>90</v>
      </c>
      <c r="B20" s="122"/>
      <c r="C20" s="123"/>
      <c r="D20" s="122"/>
      <c r="E20" s="148" t="e">
        <f>N15+N19</f>
        <v>#REF!</v>
      </c>
      <c r="F20" s="21" t="s">
        <v>131</v>
      </c>
      <c r="G20" s="25"/>
      <c r="H20" s="148">
        <v>120</v>
      </c>
      <c r="I20" s="30"/>
      <c r="J20" s="32"/>
      <c r="K20" s="131" t="s">
        <v>123</v>
      </c>
      <c r="L20" s="131"/>
      <c r="M20" s="270">
        <f ca="1">TODAY()</f>
        <v>41708</v>
      </c>
      <c r="N20" s="270"/>
      <c r="O20" s="132"/>
      <c r="P20" s="2"/>
    </row>
    <row r="21" spans="1:16" ht="18.75">
      <c r="A21" s="21" t="s">
        <v>41</v>
      </c>
      <c r="B21" s="21"/>
      <c r="C21" s="21" t="e">
        <f>IF(E20=60,"Admis(e)","Ajourné(e)")</f>
        <v>#REF!</v>
      </c>
      <c r="D21" s="21"/>
      <c r="E21" s="2"/>
      <c r="F21" s="31"/>
      <c r="G21" s="21"/>
      <c r="H21" s="21"/>
      <c r="I21" s="30"/>
      <c r="J21" s="32"/>
      <c r="K21" s="23" t="s">
        <v>42</v>
      </c>
      <c r="L21" s="23"/>
      <c r="M21" s="23"/>
      <c r="N21" s="23"/>
      <c r="O21" s="23"/>
      <c r="P21" s="2"/>
    </row>
    <row r="22" spans="1:16" ht="33.75" customHeight="1">
      <c r="A22" s="2"/>
      <c r="B22" s="21"/>
      <c r="C22" s="2"/>
      <c r="D22" s="23"/>
      <c r="E22" s="23"/>
      <c r="F22" s="21"/>
      <c r="G22" s="21"/>
      <c r="H22" s="21"/>
      <c r="I22" s="21"/>
      <c r="J22" s="21"/>
      <c r="K22" s="21"/>
      <c r="L22" s="2"/>
      <c r="M22" s="21"/>
      <c r="N22" s="21"/>
      <c r="O22" s="21"/>
      <c r="P22" s="2"/>
    </row>
    <row r="23" spans="1:16" ht="15" customHeight="1">
      <c r="A23" s="33"/>
      <c r="B23" s="33"/>
      <c r="C23" s="33"/>
      <c r="D23" s="34"/>
      <c r="E23" s="34"/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2"/>
    </row>
    <row r="24" spans="1:16" ht="12.75" customHeight="1">
      <c r="A24" s="2"/>
      <c r="B24" s="3"/>
      <c r="C24" s="3"/>
      <c r="D24" s="3"/>
      <c r="E24" s="3"/>
      <c r="F24" s="33"/>
      <c r="G24" s="33"/>
      <c r="H24" s="33"/>
      <c r="I24" s="33"/>
      <c r="J24" s="33"/>
      <c r="K24" s="3"/>
      <c r="L24" s="3"/>
      <c r="M24" s="3"/>
      <c r="N24" s="36"/>
      <c r="O24" s="3"/>
      <c r="P24" s="2"/>
    </row>
    <row r="25" spans="1:16" ht="15.75" customHeight="1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3"/>
      <c r="M25" s="33"/>
      <c r="N25" s="33"/>
      <c r="O25" s="3"/>
      <c r="P25" s="2"/>
    </row>
    <row r="26" spans="1:16" ht="15.75">
      <c r="A26" s="127"/>
      <c r="B26" s="2"/>
      <c r="C26" s="2"/>
      <c r="D26" s="100"/>
      <c r="E26" s="100"/>
      <c r="F26" s="100"/>
      <c r="G26" s="101"/>
      <c r="H26" s="101"/>
      <c r="I26" s="102"/>
      <c r="J26" s="2"/>
      <c r="K26" s="2"/>
      <c r="L26" s="2"/>
      <c r="M26" s="2"/>
      <c r="N26" s="2"/>
      <c r="O26" s="2"/>
      <c r="P26" s="2"/>
    </row>
    <row r="27" spans="1:16">
      <c r="A27" s="20"/>
      <c r="B27" s="20"/>
      <c r="C27" s="20"/>
      <c r="D27" s="263"/>
      <c r="E27" s="263"/>
      <c r="F27" s="20"/>
      <c r="G27" s="20"/>
      <c r="H27" s="20"/>
      <c r="I27" s="20"/>
      <c r="J27" s="20"/>
      <c r="K27" s="20"/>
      <c r="L27" s="263"/>
      <c r="M27" s="263"/>
      <c r="N27" s="20"/>
      <c r="O27" s="20"/>
      <c r="P27" s="2"/>
    </row>
    <row r="28" spans="1:16">
      <c r="A28" s="20"/>
      <c r="B28" s="20"/>
      <c r="C28" s="20"/>
      <c r="D28" s="263"/>
      <c r="E28" s="263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"/>
    </row>
    <row r="29" spans="1:16">
      <c r="A29" s="2"/>
      <c r="B29" s="2"/>
      <c r="C29" s="2"/>
      <c r="D29" s="2"/>
      <c r="E29" s="2"/>
      <c r="F29" s="20"/>
      <c r="G29" s="20"/>
      <c r="H29" s="20"/>
      <c r="I29" s="20"/>
      <c r="J29" s="20"/>
      <c r="K29" s="2"/>
      <c r="L29" s="2"/>
      <c r="M29" s="2"/>
      <c r="N29" s="103"/>
      <c r="O29" s="2"/>
      <c r="P29" s="2"/>
    </row>
    <row r="30" spans="1:16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0"/>
      <c r="M30" s="20"/>
      <c r="N30" s="20"/>
      <c r="O30" s="2"/>
      <c r="P30" s="2"/>
    </row>
    <row r="31" spans="1:16">
      <c r="A31" s="1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</row>
    <row r="32" spans="1:16">
      <c r="A32" s="1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</row>
    <row r="33" spans="1:1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</row>
    <row r="34" spans="1:1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</row>
  </sheetData>
  <mergeCells count="29">
    <mergeCell ref="I2:M2"/>
    <mergeCell ref="A15:A18"/>
    <mergeCell ref="M15:M18"/>
    <mergeCell ref="N15:N18"/>
    <mergeCell ref="O15:O18"/>
    <mergeCell ref="C16:C17"/>
    <mergeCell ref="B16:B17"/>
    <mergeCell ref="C13:C14"/>
    <mergeCell ref="E13:E14"/>
    <mergeCell ref="C9:D9"/>
    <mergeCell ref="M13:O13"/>
    <mergeCell ref="F13:F14"/>
    <mergeCell ref="A12:A14"/>
    <mergeCell ref="B12:E12"/>
    <mergeCell ref="G12:O12"/>
    <mergeCell ref="B13:B14"/>
    <mergeCell ref="D13:D14"/>
    <mergeCell ref="G6:J6"/>
    <mergeCell ref="G13:I13"/>
    <mergeCell ref="J13:L13"/>
    <mergeCell ref="D28:E28"/>
    <mergeCell ref="D27:E27"/>
    <mergeCell ref="L27:M27"/>
    <mergeCell ref="J16:J17"/>
    <mergeCell ref="K16:K17"/>
    <mergeCell ref="L16:L17"/>
    <mergeCell ref="D16:D17"/>
    <mergeCell ref="E16:E17"/>
    <mergeCell ref="M20:N20"/>
  </mergeCells>
  <pageMargins left="0.19685039370078741" right="0.24" top="0.39370078740157483" bottom="0.35433070866141736" header="0.31496062992125984" footer="0.31496062992125984"/>
  <pageSetup paperSize="9" scale="69" orientation="landscape" horizontalDpi="0" verticalDpi="0" r:id="rId1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41"/>
  <sheetViews>
    <sheetView topLeftCell="A7" zoomScaleNormal="100" workbookViewId="0">
      <selection activeCell="F36" sqref="F36"/>
    </sheetView>
  </sheetViews>
  <sheetFormatPr baseColWidth="10" defaultRowHeight="12.75"/>
  <cols>
    <col min="2" max="2" width="9.7109375" customWidth="1"/>
    <col min="3" max="4" width="6.5703125" customWidth="1"/>
    <col min="5" max="5" width="12.28515625" customWidth="1"/>
    <col min="7" max="7" width="8.140625" customWidth="1"/>
    <col min="8" max="8" width="22.28515625" customWidth="1"/>
  </cols>
  <sheetData>
    <row r="1" spans="1:8">
      <c r="A1" s="95">
        <v>5</v>
      </c>
      <c r="B1" s="309"/>
      <c r="C1" s="309"/>
      <c r="D1" s="309"/>
      <c r="E1" s="309"/>
      <c r="F1" s="309"/>
      <c r="G1" s="309"/>
      <c r="H1" s="309"/>
    </row>
    <row r="2" spans="1:8">
      <c r="B2" s="310" t="s">
        <v>60</v>
      </c>
      <c r="C2" s="309"/>
      <c r="D2" s="309"/>
      <c r="E2" s="309"/>
      <c r="F2" s="309"/>
      <c r="G2" s="309"/>
    </row>
    <row r="3" spans="1:8">
      <c r="A3" s="310" t="s">
        <v>61</v>
      </c>
      <c r="B3" s="310"/>
      <c r="C3" s="310"/>
      <c r="D3" s="310"/>
      <c r="E3" s="310"/>
      <c r="F3" s="310"/>
      <c r="G3" s="310"/>
      <c r="H3" s="310"/>
    </row>
    <row r="7" spans="1:8">
      <c r="B7" s="310" t="s">
        <v>62</v>
      </c>
      <c r="C7" s="309"/>
      <c r="D7" s="309"/>
      <c r="E7" s="309"/>
      <c r="F7" s="309"/>
      <c r="G7" s="309"/>
    </row>
    <row r="8" spans="1:8">
      <c r="B8" s="309" t="s">
        <v>63</v>
      </c>
      <c r="C8" s="309"/>
      <c r="D8" s="309"/>
      <c r="E8" s="309"/>
      <c r="F8" s="309"/>
      <c r="G8" s="309"/>
    </row>
    <row r="11" spans="1:8" ht="36" customHeight="1"/>
    <row r="12" spans="1:8" ht="12.75" customHeight="1">
      <c r="B12" s="304" t="s">
        <v>64</v>
      </c>
      <c r="C12" s="304"/>
      <c r="D12" s="304"/>
      <c r="E12" s="304"/>
      <c r="F12" s="304"/>
      <c r="G12" s="304"/>
    </row>
    <row r="13" spans="1:8" ht="12.75" customHeight="1">
      <c r="B13" s="304"/>
      <c r="C13" s="304"/>
      <c r="D13" s="304"/>
      <c r="E13" s="304"/>
      <c r="F13" s="304"/>
      <c r="G13" s="304"/>
    </row>
    <row r="14" spans="1:8" ht="66.75" customHeight="1"/>
    <row r="15" spans="1:8" ht="12.75" customHeight="1">
      <c r="A15" s="306" t="s">
        <v>81</v>
      </c>
      <c r="B15" s="306"/>
      <c r="C15" s="306"/>
      <c r="D15" s="306"/>
      <c r="E15" s="306"/>
      <c r="F15" s="306"/>
      <c r="G15" s="306"/>
      <c r="H15" s="306"/>
    </row>
    <row r="16" spans="1:8" ht="12.75" customHeight="1">
      <c r="A16" s="306"/>
      <c r="B16" s="306"/>
      <c r="C16" s="306"/>
      <c r="D16" s="306"/>
      <c r="E16" s="306"/>
      <c r="F16" s="306"/>
      <c r="G16" s="306"/>
      <c r="H16" s="306"/>
    </row>
    <row r="17" spans="1:9" ht="12.75" customHeight="1">
      <c r="A17" s="306"/>
      <c r="B17" s="306"/>
      <c r="C17" s="306"/>
      <c r="D17" s="306"/>
      <c r="E17" s="306"/>
      <c r="F17" s="306"/>
      <c r="G17" s="306"/>
      <c r="H17" s="306"/>
    </row>
    <row r="18" spans="1:9" ht="12.75" customHeight="1">
      <c r="A18" s="306"/>
      <c r="B18" s="306"/>
      <c r="C18" s="306"/>
      <c r="D18" s="306"/>
      <c r="E18" s="306"/>
      <c r="F18" s="306"/>
      <c r="G18" s="306"/>
      <c r="H18" s="306"/>
    </row>
    <row r="19" spans="1:9" ht="15.75">
      <c r="A19" s="38"/>
      <c r="B19" s="38"/>
      <c r="C19" s="38"/>
      <c r="D19" s="38"/>
      <c r="E19" s="38"/>
      <c r="F19" s="38"/>
      <c r="G19" s="38"/>
    </row>
    <row r="20" spans="1:9" ht="18.75">
      <c r="A20" s="39" t="s">
        <v>2</v>
      </c>
      <c r="B20" s="307" t="str">
        <f>INDEX('PV1'!B18:B40,A1)</f>
        <v>CHEKIR</v>
      </c>
      <c r="C20" s="307"/>
      <c r="D20" s="40"/>
      <c r="E20" s="39" t="s">
        <v>65</v>
      </c>
      <c r="F20" s="307" t="str">
        <f>INDEX('PV1'!C18:C40,A1)</f>
        <v>Mounir</v>
      </c>
      <c r="G20" s="307"/>
    </row>
    <row r="21" spans="1:9" ht="18.75">
      <c r="A21" s="41" t="s">
        <v>66</v>
      </c>
      <c r="B21" s="307" t="str">
        <f>INDEX('PV1'!E18:E40,A1)</f>
        <v>07/03/1987</v>
      </c>
      <c r="C21" s="307"/>
      <c r="D21" s="42" t="s">
        <v>67</v>
      </c>
      <c r="E21" s="307" t="str">
        <f>INDEX('PV1'!F18:F40,A1)</f>
        <v>Oued ghir</v>
      </c>
      <c r="F21" s="307"/>
      <c r="G21" s="41" t="s">
        <v>68</v>
      </c>
      <c r="H21" s="23" t="str">
        <f>INDEX('PV1'!G18:G40,A1)</f>
        <v>Bejaia</v>
      </c>
      <c r="I21" s="23"/>
    </row>
    <row r="22" spans="1:9" ht="12.75" customHeight="1">
      <c r="A22" s="308" t="s">
        <v>69</v>
      </c>
      <c r="B22" s="308"/>
      <c r="C22" s="308"/>
      <c r="D22" s="308"/>
      <c r="E22" s="308"/>
      <c r="F22" s="308"/>
      <c r="G22" s="308"/>
      <c r="H22" s="308"/>
    </row>
    <row r="23" spans="1:9" ht="20.25" customHeight="1">
      <c r="A23" s="308"/>
      <c r="B23" s="308"/>
      <c r="C23" s="308"/>
      <c r="D23" s="308"/>
      <c r="E23" s="308"/>
      <c r="F23" s="308"/>
      <c r="G23" s="308"/>
      <c r="H23" s="308"/>
    </row>
    <row r="24" spans="1:9" ht="18.75">
      <c r="A24" s="43" t="s">
        <v>79</v>
      </c>
      <c r="B24" s="43"/>
      <c r="C24" s="23">
        <f>INDEX('PV1'!BK18:BK40,A1)</f>
        <v>0</v>
      </c>
      <c r="D24" s="55" t="s">
        <v>82</v>
      </c>
      <c r="E24" s="43" t="s">
        <v>80</v>
      </c>
      <c r="F24" s="23" t="str">
        <f>INDEX('PV1'!BL18:BL40,A1)</f>
        <v>Sans</v>
      </c>
      <c r="G24" s="43"/>
    </row>
    <row r="25" spans="1:9" ht="15.75">
      <c r="A25" s="43"/>
      <c r="B25" s="43"/>
      <c r="C25" s="43"/>
      <c r="D25" s="43"/>
      <c r="E25" s="43"/>
      <c r="F25" s="43"/>
      <c r="G25" s="43"/>
    </row>
    <row r="26" spans="1:9" ht="15.75">
      <c r="A26" s="43"/>
      <c r="B26" s="39" t="s">
        <v>70</v>
      </c>
      <c r="C26" s="43"/>
      <c r="D26" s="43"/>
      <c r="E26" s="43"/>
      <c r="F26" s="43"/>
      <c r="G26" s="43"/>
    </row>
    <row r="27" spans="1:9" ht="15.75">
      <c r="A27" s="43"/>
      <c r="B27" s="39" t="s">
        <v>71</v>
      </c>
      <c r="C27" s="43"/>
      <c r="D27" s="43"/>
      <c r="E27" s="43"/>
      <c r="F27" s="43"/>
      <c r="G27" s="43"/>
    </row>
    <row r="28" spans="1:9" ht="15.75">
      <c r="A28" s="43"/>
      <c r="B28" s="39" t="s">
        <v>72</v>
      </c>
      <c r="C28" s="43"/>
      <c r="D28" s="43"/>
      <c r="E28" s="43"/>
      <c r="F28" s="43"/>
      <c r="G28" s="43"/>
    </row>
    <row r="29" spans="1:9" ht="15.75">
      <c r="A29" s="43"/>
      <c r="B29" s="39" t="s">
        <v>73</v>
      </c>
      <c r="C29" s="43"/>
      <c r="D29" s="43"/>
      <c r="E29" s="43"/>
      <c r="F29" s="43"/>
      <c r="G29" s="43"/>
    </row>
    <row r="30" spans="1:9" ht="15.75">
      <c r="A30" s="43"/>
      <c r="B30" s="39" t="s">
        <v>83</v>
      </c>
      <c r="C30" s="43"/>
      <c r="D30" s="43"/>
      <c r="E30" s="43"/>
      <c r="F30" s="43"/>
      <c r="G30" s="43"/>
    </row>
    <row r="31" spans="1:9" ht="15.75">
      <c r="A31" s="43"/>
      <c r="B31" s="43"/>
      <c r="C31" s="43"/>
      <c r="D31" s="43"/>
      <c r="E31" s="43"/>
      <c r="F31" s="43"/>
      <c r="G31" s="43"/>
    </row>
    <row r="32" spans="1:9" ht="15.75">
      <c r="A32" s="43" t="s">
        <v>74</v>
      </c>
      <c r="B32" s="43"/>
      <c r="C32" s="43"/>
      <c r="D32" s="43"/>
      <c r="E32" s="43"/>
      <c r="F32" s="43"/>
      <c r="G32" s="43"/>
    </row>
    <row r="33" spans="1:7" ht="15.75">
      <c r="A33" s="43"/>
      <c r="B33" s="43"/>
      <c r="C33" s="43"/>
      <c r="D33" s="43"/>
      <c r="E33" s="43"/>
      <c r="F33" s="43"/>
      <c r="G33" s="43"/>
    </row>
    <row r="34" spans="1:7" ht="15.75">
      <c r="A34" s="43"/>
      <c r="B34" s="43"/>
      <c r="C34" s="43"/>
      <c r="D34" s="43"/>
      <c r="E34" s="43"/>
      <c r="F34" s="43"/>
      <c r="G34" s="43"/>
    </row>
    <row r="35" spans="1:7" ht="28.5" customHeight="1">
      <c r="A35" s="43"/>
      <c r="B35" s="43"/>
      <c r="C35" s="43"/>
      <c r="D35" s="43"/>
      <c r="E35" s="43"/>
      <c r="F35" s="43"/>
      <c r="G35" s="43"/>
    </row>
    <row r="36" spans="1:7" ht="18.75">
      <c r="A36" s="43"/>
      <c r="B36" s="43"/>
      <c r="C36" s="43"/>
      <c r="D36" s="305" t="s">
        <v>84</v>
      </c>
      <c r="E36" s="305"/>
      <c r="F36" s="44">
        <f ca="1">TODAY()</f>
        <v>41708</v>
      </c>
      <c r="G36" s="43"/>
    </row>
    <row r="37" spans="1:7" ht="18.75">
      <c r="A37" s="43"/>
      <c r="B37" s="43"/>
      <c r="C37" s="43"/>
      <c r="D37" s="45" t="s">
        <v>85</v>
      </c>
      <c r="F37" s="43"/>
      <c r="G37" s="43"/>
    </row>
    <row r="38" spans="1:7" ht="21.75">
      <c r="A38" s="43"/>
      <c r="B38" s="43"/>
      <c r="C38" s="43"/>
      <c r="D38" s="303" t="s">
        <v>86</v>
      </c>
      <c r="E38" s="303"/>
      <c r="F38" s="303"/>
      <c r="G38" s="43"/>
    </row>
    <row r="39" spans="1:7" ht="15.75">
      <c r="A39" s="43"/>
      <c r="B39" s="43"/>
      <c r="C39" s="43"/>
      <c r="G39" s="43"/>
    </row>
    <row r="40" spans="1:7" ht="15.75">
      <c r="A40" s="43"/>
      <c r="B40" s="43"/>
      <c r="C40" s="43"/>
      <c r="D40" s="43"/>
      <c r="E40" s="43"/>
      <c r="F40" s="43"/>
      <c r="G40" s="43"/>
    </row>
    <row r="41" spans="1:7" ht="15.75">
      <c r="A41" s="43"/>
      <c r="B41" s="43"/>
      <c r="C41" s="43"/>
      <c r="D41" s="43"/>
      <c r="E41" s="43"/>
      <c r="F41" s="43"/>
      <c r="G41" s="43"/>
    </row>
  </sheetData>
  <mergeCells count="14">
    <mergeCell ref="B1:H1"/>
    <mergeCell ref="B2:G2"/>
    <mergeCell ref="B7:G7"/>
    <mergeCell ref="B8:G8"/>
    <mergeCell ref="A3:H3"/>
    <mergeCell ref="D38:F38"/>
    <mergeCell ref="B12:G13"/>
    <mergeCell ref="D36:E36"/>
    <mergeCell ref="A15:H18"/>
    <mergeCell ref="B21:C21"/>
    <mergeCell ref="E21:F21"/>
    <mergeCell ref="B20:C20"/>
    <mergeCell ref="A22:H23"/>
    <mergeCell ref="F20:G20"/>
  </mergeCells>
  <pageMargins left="0.95" right="0.7" top="0.75" bottom="0.75" header="0.25" footer="0.3"/>
  <pageSetup paperSize="9" scale="95" orientation="portrait" horizontalDpi="0" verticalDpi="0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3</vt:i4>
      </vt:variant>
    </vt:vector>
  </HeadingPairs>
  <TitlesOfParts>
    <vt:vector size="3" baseType="lpstr">
      <vt:lpstr>PV1</vt:lpstr>
      <vt:lpstr>RELEVE1</vt:lpstr>
      <vt:lpstr>Feuil1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ADMIN</cp:lastModifiedBy>
  <cp:lastPrinted>2014-01-29T13:49:50Z</cp:lastPrinted>
  <dcterms:created xsi:type="dcterms:W3CDTF">1996-10-21T11:03:58Z</dcterms:created>
  <dcterms:modified xsi:type="dcterms:W3CDTF">2014-03-10T14:14:47Z</dcterms:modified>
</cp:coreProperties>
</file>