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35" windowWidth="9180" windowHeight="4500"/>
  </bookViews>
  <sheets>
    <sheet name="PV1" sheetId="3" r:id="rId1"/>
    <sheet name="RELEVE1" sheetId="4" r:id="rId2"/>
    <sheet name="PVRAT" sheetId="5" r:id="rId3"/>
    <sheet name="Feuil1" sheetId="6" r:id="rId4"/>
    <sheet name="Feuil2" sheetId="7" r:id="rId5"/>
  </sheets>
  <definedNames>
    <definedName name="_xlnm._FilterDatabase" localSheetId="2" hidden="1">PVRAT!$A$18:$AW$39</definedName>
    <definedName name="_xlnm.Print_Area" localSheetId="0">'PV1'!$A$1:$CG$34</definedName>
    <definedName name="_xlnm.Print_Area" localSheetId="1">RELEVE1!$A$1:$O$21</definedName>
  </definedNames>
  <calcPr calcId="125725"/>
</workbook>
</file>

<file path=xl/calcChain.xml><?xml version="1.0" encoding="utf-8"?>
<calcChain xmlns="http://schemas.openxmlformats.org/spreadsheetml/2006/main">
  <c r="AA21" i="3"/>
  <c r="AA22"/>
  <c r="AA23"/>
  <c r="AA24"/>
  <c r="AA25"/>
  <c r="AA26"/>
  <c r="AA27"/>
  <c r="AA28"/>
  <c r="AA30"/>
  <c r="AA31"/>
  <c r="Z21"/>
  <c r="Z22"/>
  <c r="Z23"/>
  <c r="Z24"/>
  <c r="Z25"/>
  <c r="Z26"/>
  <c r="Z27"/>
  <c r="Z28"/>
  <c r="Z29"/>
  <c r="Z30"/>
  <c r="Z31"/>
  <c r="Y21"/>
  <c r="Y22"/>
  <c r="Y23"/>
  <c r="Y24"/>
  <c r="Y25"/>
  <c r="Y26"/>
  <c r="Y27"/>
  <c r="Y28"/>
  <c r="Y30"/>
  <c r="Y31"/>
  <c r="X21"/>
  <c r="X22"/>
  <c r="X23"/>
  <c r="X24"/>
  <c r="X25"/>
  <c r="X26"/>
  <c r="X27"/>
  <c r="X28"/>
  <c r="X29"/>
  <c r="AA29" s="1"/>
  <c r="X30"/>
  <c r="X31"/>
  <c r="T21"/>
  <c r="T22"/>
  <c r="T23"/>
  <c r="T24"/>
  <c r="T25"/>
  <c r="T26"/>
  <c r="T27"/>
  <c r="T28"/>
  <c r="T29"/>
  <c r="T30"/>
  <c r="T31"/>
  <c r="S21"/>
  <c r="S22"/>
  <c r="S23"/>
  <c r="S24"/>
  <c r="S25"/>
  <c r="S26"/>
  <c r="S27"/>
  <c r="S28"/>
  <c r="S29"/>
  <c r="S30"/>
  <c r="S31"/>
  <c r="R21"/>
  <c r="R22"/>
  <c r="R23"/>
  <c r="R24"/>
  <c r="R25"/>
  <c r="R26"/>
  <c r="R27"/>
  <c r="R28"/>
  <c r="R29"/>
  <c r="R30"/>
  <c r="R31"/>
  <c r="Q21"/>
  <c r="Q22"/>
  <c r="Q23"/>
  <c r="Q24"/>
  <c r="Q25"/>
  <c r="Q26"/>
  <c r="Q27"/>
  <c r="Q28"/>
  <c r="Q29"/>
  <c r="Q30"/>
  <c r="Q31"/>
  <c r="N21"/>
  <c r="N22"/>
  <c r="N23"/>
  <c r="N24"/>
  <c r="N25"/>
  <c r="N26"/>
  <c r="N27"/>
  <c r="N28"/>
  <c r="N29"/>
  <c r="N30"/>
  <c r="N31"/>
  <c r="M21"/>
  <c r="M22"/>
  <c r="M23"/>
  <c r="M24"/>
  <c r="M25"/>
  <c r="M26"/>
  <c r="M27"/>
  <c r="M28"/>
  <c r="M29"/>
  <c r="M30"/>
  <c r="M31"/>
  <c r="L21"/>
  <c r="L22"/>
  <c r="L23"/>
  <c r="L24"/>
  <c r="L25"/>
  <c r="L26"/>
  <c r="L27"/>
  <c r="L28"/>
  <c r="L29"/>
  <c r="L30"/>
  <c r="L31"/>
  <c r="K21"/>
  <c r="K22"/>
  <c r="K23"/>
  <c r="K24"/>
  <c r="K25"/>
  <c r="K26"/>
  <c r="K27"/>
  <c r="K28"/>
  <c r="K29"/>
  <c r="K30"/>
  <c r="K31"/>
  <c r="J21"/>
  <c r="J22"/>
  <c r="J23"/>
  <c r="J24"/>
  <c r="J25"/>
  <c r="J26"/>
  <c r="J27"/>
  <c r="J28"/>
  <c r="J29"/>
  <c r="J30"/>
  <c r="J31"/>
  <c r="AB21"/>
  <c r="AB22"/>
  <c r="AB23"/>
  <c r="AB24"/>
  <c r="AB25"/>
  <c r="AB26"/>
  <c r="AB27"/>
  <c r="AB28"/>
  <c r="AB29"/>
  <c r="AB30"/>
  <c r="AB31"/>
  <c r="U21"/>
  <c r="U22"/>
  <c r="U23"/>
  <c r="U24"/>
  <c r="U25"/>
  <c r="U26"/>
  <c r="U27"/>
  <c r="U28"/>
  <c r="U29"/>
  <c r="U30"/>
  <c r="U31"/>
  <c r="AC23"/>
  <c r="AG23"/>
  <c r="AH23" s="1"/>
  <c r="AK23"/>
  <c r="AL23" s="1"/>
  <c r="Y29" l="1"/>
  <c r="AO23"/>
  <c r="AT23" s="1"/>
  <c r="N20"/>
  <c r="Q20"/>
  <c r="R20" s="1"/>
  <c r="J20"/>
  <c r="AC20" s="1"/>
  <c r="K20" l="1"/>
  <c r="M20"/>
  <c r="AD20"/>
  <c r="N19" i="4"/>
  <c r="C9"/>
  <c r="E8"/>
  <c r="B8"/>
  <c r="J8"/>
  <c r="N8"/>
  <c r="BB21" i="3" l="1"/>
  <c r="BD21"/>
  <c r="BE21"/>
  <c r="BB22"/>
  <c r="BD22"/>
  <c r="BE22"/>
  <c r="BB23"/>
  <c r="BD23"/>
  <c r="BE23"/>
  <c r="BB24"/>
  <c r="BD24"/>
  <c r="BE24"/>
  <c r="BB25"/>
  <c r="BD25"/>
  <c r="BE25"/>
  <c r="BB26"/>
  <c r="BD26"/>
  <c r="BE26"/>
  <c r="BB27"/>
  <c r="BD27"/>
  <c r="BE27"/>
  <c r="BB28"/>
  <c r="BD28"/>
  <c r="BE28"/>
  <c r="BB29"/>
  <c r="BD29"/>
  <c r="BE29"/>
  <c r="BB30"/>
  <c r="BE30" s="1"/>
  <c r="BD30"/>
  <c r="BB31"/>
  <c r="BD31"/>
  <c r="BE31"/>
  <c r="AE21"/>
  <c r="AF21" s="1"/>
  <c r="AE22"/>
  <c r="AF22" s="1"/>
  <c r="AE23"/>
  <c r="AF23" s="1"/>
  <c r="AE24"/>
  <c r="AF24" s="1"/>
  <c r="AE25"/>
  <c r="AF25" s="1"/>
  <c r="AE26"/>
  <c r="AF26" s="1"/>
  <c r="AE27"/>
  <c r="AF27" s="1"/>
  <c r="AE28"/>
  <c r="AF28" s="1"/>
  <c r="AE29"/>
  <c r="AF29" s="1"/>
  <c r="AE30"/>
  <c r="AF30" s="1"/>
  <c r="AE31"/>
  <c r="AF31" s="1"/>
  <c r="AI21"/>
  <c r="AJ21" s="1"/>
  <c r="AI22"/>
  <c r="AJ22" s="1"/>
  <c r="AI23"/>
  <c r="AJ23" s="1"/>
  <c r="AI24"/>
  <c r="AJ24" s="1"/>
  <c r="AI25"/>
  <c r="AJ25" s="1"/>
  <c r="AI26"/>
  <c r="AJ26" s="1"/>
  <c r="AI27"/>
  <c r="AJ27" s="1"/>
  <c r="AI28"/>
  <c r="AJ28" s="1"/>
  <c r="AI29"/>
  <c r="AJ29" s="1"/>
  <c r="AI30"/>
  <c r="AJ30" s="1"/>
  <c r="AI31"/>
  <c r="AJ31" s="1"/>
  <c r="AM21"/>
  <c r="AN21" s="1"/>
  <c r="AM22"/>
  <c r="AM23"/>
  <c r="AN23" s="1"/>
  <c r="AM24"/>
  <c r="AN24" s="1"/>
  <c r="AM25"/>
  <c r="AM26"/>
  <c r="AN26" s="1"/>
  <c r="AM27"/>
  <c r="AM28"/>
  <c r="AM29"/>
  <c r="AN29" s="1"/>
  <c r="AM30"/>
  <c r="AM31"/>
  <c r="AN31" s="1"/>
  <c r="X20"/>
  <c r="BD20"/>
  <c r="BF20" s="1"/>
  <c r="BB20"/>
  <c r="AB20"/>
  <c r="Z20"/>
  <c r="AM20" s="1"/>
  <c r="U20"/>
  <c r="S20"/>
  <c r="AI20" s="1"/>
  <c r="AJ20" s="1"/>
  <c r="L20"/>
  <c r="AE20" s="1"/>
  <c r="AF20" s="1"/>
  <c r="BC31" l="1"/>
  <c r="BG31"/>
  <c r="BC29"/>
  <c r="BG29"/>
  <c r="BC28"/>
  <c r="BG28"/>
  <c r="BC26"/>
  <c r="BG26"/>
  <c r="BC24"/>
  <c r="BG24"/>
  <c r="BC22"/>
  <c r="BG22"/>
  <c r="BC21"/>
  <c r="BG21"/>
  <c r="BC20"/>
  <c r="BE20"/>
  <c r="BG30"/>
  <c r="BC30"/>
  <c r="BG27"/>
  <c r="BC27"/>
  <c r="BG25"/>
  <c r="BC25"/>
  <c r="BG23"/>
  <c r="BC23"/>
  <c r="AP20"/>
  <c r="AK20"/>
  <c r="Y20"/>
  <c r="AK30"/>
  <c r="AK27"/>
  <c r="AK25"/>
  <c r="AC29"/>
  <c r="AC26"/>
  <c r="AC24"/>
  <c r="AC21"/>
  <c r="AK31"/>
  <c r="AK29"/>
  <c r="AK28"/>
  <c r="AK26"/>
  <c r="AL26" s="1"/>
  <c r="AK24"/>
  <c r="AK22"/>
  <c r="AL22" s="1"/>
  <c r="AK21"/>
  <c r="AL21" s="1"/>
  <c r="AC31"/>
  <c r="AC30"/>
  <c r="AC28"/>
  <c r="AC27"/>
  <c r="AC25"/>
  <c r="AC22"/>
  <c r="I16" i="4"/>
  <c r="L15"/>
  <c r="AA20" i="3"/>
  <c r="I17" i="4"/>
  <c r="L16"/>
  <c r="I15"/>
  <c r="AN25" i="3"/>
  <c r="AN22"/>
  <c r="AN30"/>
  <c r="AN27"/>
  <c r="BI31"/>
  <c r="BL31" s="1"/>
  <c r="BF31"/>
  <c r="BI29"/>
  <c r="BL29" s="1"/>
  <c r="BF29"/>
  <c r="BI28"/>
  <c r="BL28" s="1"/>
  <c r="BF28"/>
  <c r="BI25"/>
  <c r="BL25" s="1"/>
  <c r="BF25"/>
  <c r="BI23"/>
  <c r="BL23" s="1"/>
  <c r="BF23"/>
  <c r="AN20"/>
  <c r="BI30"/>
  <c r="BL30" s="1"/>
  <c r="BF30"/>
  <c r="BI27"/>
  <c r="BL27" s="1"/>
  <c r="BO27" s="1"/>
  <c r="BF27"/>
  <c r="BI26"/>
  <c r="BL26" s="1"/>
  <c r="BO26" s="1"/>
  <c r="BF26"/>
  <c r="I18" i="4" s="1"/>
  <c r="BI24" i="3"/>
  <c r="BL24" s="1"/>
  <c r="BO24" s="1"/>
  <c r="BF24"/>
  <c r="BI22"/>
  <c r="BL22" s="1"/>
  <c r="BO22" s="1"/>
  <c r="BF22"/>
  <c r="BI21"/>
  <c r="BL21" s="1"/>
  <c r="BO21" s="1"/>
  <c r="BF21"/>
  <c r="BI20"/>
  <c r="BO31"/>
  <c r="BJ31"/>
  <c r="BO30"/>
  <c r="BO29"/>
  <c r="BJ29"/>
  <c r="G16" i="4"/>
  <c r="H16"/>
  <c r="G17"/>
  <c r="H17"/>
  <c r="G15"/>
  <c r="H15"/>
  <c r="BJ28" i="3"/>
  <c r="BO28"/>
  <c r="BJ27"/>
  <c r="BJ26"/>
  <c r="BJ25"/>
  <c r="BO25"/>
  <c r="BJ24"/>
  <c r="BJ23"/>
  <c r="BO23"/>
  <c r="BJ22"/>
  <c r="BJ21"/>
  <c r="AP26"/>
  <c r="AS26" s="1"/>
  <c r="AP23"/>
  <c r="AS23" s="1"/>
  <c r="AN28"/>
  <c r="L17" i="4"/>
  <c r="AP22" i="3"/>
  <c r="AS22" s="1"/>
  <c r="AP25"/>
  <c r="AS25" s="1"/>
  <c r="AP29"/>
  <c r="AS29" s="1"/>
  <c r="AP24"/>
  <c r="AS24" s="1"/>
  <c r="AP27"/>
  <c r="AS27" s="1"/>
  <c r="AP31"/>
  <c r="AS31" s="1"/>
  <c r="T20"/>
  <c r="J15" i="4"/>
  <c r="AG20" i="3"/>
  <c r="AH20" s="1"/>
  <c r="AG30"/>
  <c r="AH30" s="1"/>
  <c r="AG27"/>
  <c r="AH27" s="1"/>
  <c r="AG25"/>
  <c r="AH25" s="1"/>
  <c r="G18" i="4"/>
  <c r="H18"/>
  <c r="AP21" i="3"/>
  <c r="AS21" s="1"/>
  <c r="AP30"/>
  <c r="AS30" s="1"/>
  <c r="AG31"/>
  <c r="AH31" s="1"/>
  <c r="AG29"/>
  <c r="AH29" s="1"/>
  <c r="AG28"/>
  <c r="AH28" s="1"/>
  <c r="AG26"/>
  <c r="AH26" s="1"/>
  <c r="AG24"/>
  <c r="AH24" s="1"/>
  <c r="AG22"/>
  <c r="AH22" s="1"/>
  <c r="AG21"/>
  <c r="AH21" s="1"/>
  <c r="BG20"/>
  <c r="AO22" l="1"/>
  <c r="AT22" s="1"/>
  <c r="AO27"/>
  <c r="AT27" s="1"/>
  <c r="AO30"/>
  <c r="AT30" s="1"/>
  <c r="AO24"/>
  <c r="AT24" s="1"/>
  <c r="AO29"/>
  <c r="AT29" s="1"/>
  <c r="AO25"/>
  <c r="AT25" s="1"/>
  <c r="AO28"/>
  <c r="AO31"/>
  <c r="AT31" s="1"/>
  <c r="AO21"/>
  <c r="AT21" s="1"/>
  <c r="AO26"/>
  <c r="AT26" s="1"/>
  <c r="AL24"/>
  <c r="AL28"/>
  <c r="AL29"/>
  <c r="AL31"/>
  <c r="AL25"/>
  <c r="AL27"/>
  <c r="AL30"/>
  <c r="AL20"/>
  <c r="AQ20" s="1"/>
  <c r="BJ30"/>
  <c r="BH20"/>
  <c r="BM20" s="1"/>
  <c r="BK20"/>
  <c r="BJ20"/>
  <c r="BL20"/>
  <c r="BK23"/>
  <c r="BN23" s="1"/>
  <c r="BH23"/>
  <c r="BM23" s="1"/>
  <c r="BK25"/>
  <c r="BN25" s="1"/>
  <c r="BH25"/>
  <c r="BM25" s="1"/>
  <c r="BK27"/>
  <c r="BN27" s="1"/>
  <c r="BH27"/>
  <c r="BM27" s="1"/>
  <c r="BK30"/>
  <c r="BN30" s="1"/>
  <c r="BH30"/>
  <c r="BM30" s="1"/>
  <c r="O18" i="4"/>
  <c r="BH21" i="3"/>
  <c r="BM21" s="1"/>
  <c r="BK21"/>
  <c r="BN21" s="1"/>
  <c r="BH22"/>
  <c r="BM22" s="1"/>
  <c r="BK22"/>
  <c r="BN22" s="1"/>
  <c r="BH24"/>
  <c r="BM24" s="1"/>
  <c r="BK24"/>
  <c r="BN24" s="1"/>
  <c r="BH26"/>
  <c r="BM26" s="1"/>
  <c r="BK26"/>
  <c r="BN26" s="1"/>
  <c r="BH28"/>
  <c r="BM28" s="1"/>
  <c r="BK28"/>
  <c r="BN28" s="1"/>
  <c r="BH29"/>
  <c r="BM29" s="1"/>
  <c r="BK29"/>
  <c r="BN29" s="1"/>
  <c r="BH31"/>
  <c r="BM31" s="1"/>
  <c r="BK31"/>
  <c r="BN31" s="1"/>
  <c r="L18" i="4"/>
  <c r="AO20" i="3"/>
  <c r="AD25"/>
  <c r="AD27"/>
  <c r="AQ27" s="1"/>
  <c r="AD30"/>
  <c r="AQ30" s="1"/>
  <c r="AD21"/>
  <c r="AQ21" s="1"/>
  <c r="AD24"/>
  <c r="AQ24" s="1"/>
  <c r="AD26"/>
  <c r="AQ26" s="1"/>
  <c r="AD22"/>
  <c r="AQ22" s="1"/>
  <c r="AD28"/>
  <c r="AQ28" s="1"/>
  <c r="AD31"/>
  <c r="AD23"/>
  <c r="AQ23" s="1"/>
  <c r="AR23" s="1"/>
  <c r="AD29"/>
  <c r="AQ29" s="1"/>
  <c r="K17" i="4"/>
  <c r="BO20" i="3"/>
  <c r="AS20"/>
  <c r="AP28"/>
  <c r="AS28" s="1"/>
  <c r="K15" i="4"/>
  <c r="O15"/>
  <c r="J17"/>
  <c r="J16"/>
  <c r="K16"/>
  <c r="J18"/>
  <c r="K18"/>
  <c r="BZ21" i="3"/>
  <c r="BZ20"/>
  <c r="AQ31" l="1"/>
  <c r="BZ25"/>
  <c r="AR31"/>
  <c r="BY31" s="1"/>
  <c r="AR28"/>
  <c r="BY28" s="1"/>
  <c r="AR24"/>
  <c r="AR30"/>
  <c r="BY30" s="1"/>
  <c r="BZ23"/>
  <c r="BZ27"/>
  <c r="BZ30"/>
  <c r="AQ25"/>
  <c r="AR29"/>
  <c r="BY29" s="1"/>
  <c r="AR27"/>
  <c r="BY27" s="1"/>
  <c r="BZ22"/>
  <c r="BZ24"/>
  <c r="BZ26"/>
  <c r="BZ28"/>
  <c r="BZ29"/>
  <c r="BZ31"/>
  <c r="AR22"/>
  <c r="BY22" s="1"/>
  <c r="AR26"/>
  <c r="AR21"/>
  <c r="BY21" s="1"/>
  <c r="AR25"/>
  <c r="BY25" s="1"/>
  <c r="AR20"/>
  <c r="BY20" s="1"/>
  <c r="M18" i="4"/>
  <c r="BX29" i="3"/>
  <c r="BX23"/>
  <c r="BY23"/>
  <c r="BX22"/>
  <c r="BX28"/>
  <c r="BY24"/>
  <c r="BX24"/>
  <c r="BX25"/>
  <c r="M15" i="4"/>
  <c r="BX26" i="3"/>
  <c r="BX31"/>
  <c r="BX27"/>
  <c r="BX20"/>
  <c r="AT20"/>
  <c r="BX30"/>
  <c r="BX21"/>
  <c r="CA31"/>
  <c r="BP31"/>
  <c r="CA30"/>
  <c r="BP30"/>
  <c r="CA29"/>
  <c r="BP29"/>
  <c r="CA28"/>
  <c r="BP28"/>
  <c r="CA27"/>
  <c r="BP27"/>
  <c r="BP26"/>
  <c r="CA25"/>
  <c r="BP25"/>
  <c r="CA24"/>
  <c r="CB24" s="1"/>
  <c r="BP24"/>
  <c r="CA23"/>
  <c r="CA22"/>
  <c r="BP22"/>
  <c r="CA21"/>
  <c r="BP21"/>
  <c r="BN20"/>
  <c r="CA20" s="1"/>
  <c r="BP20"/>
  <c r="CB27" l="1"/>
  <c r="CD27" s="1"/>
  <c r="CB30"/>
  <c r="CC30" s="1"/>
  <c r="CB21"/>
  <c r="CD21" s="1"/>
  <c r="CB22"/>
  <c r="CC22" s="1"/>
  <c r="CB23"/>
  <c r="CD23" s="1"/>
  <c r="CB25"/>
  <c r="CD25" s="1"/>
  <c r="CB28"/>
  <c r="CD28" s="1"/>
  <c r="CB29"/>
  <c r="CD29" s="1"/>
  <c r="CB31"/>
  <c r="CD31" s="1"/>
  <c r="CB20"/>
  <c r="CC20" s="1"/>
  <c r="CD24"/>
  <c r="CC24"/>
  <c r="N15" i="4"/>
  <c r="BY26" i="3"/>
  <c r="N18" i="4"/>
  <c r="CA26" i="3"/>
  <c r="CC27" l="1"/>
  <c r="CD30"/>
  <c r="CC28"/>
  <c r="CC29"/>
  <c r="CC21"/>
  <c r="CC31"/>
  <c r="CD20"/>
  <c r="CD22"/>
  <c r="CC25"/>
  <c r="CB26"/>
  <c r="E19" i="4"/>
  <c r="C20" s="1"/>
  <c r="CD26" i="3" l="1"/>
  <c r="CC26"/>
</calcChain>
</file>

<file path=xl/sharedStrings.xml><?xml version="1.0" encoding="utf-8"?>
<sst xmlns="http://schemas.openxmlformats.org/spreadsheetml/2006/main" count="663" uniqueCount="269">
  <si>
    <t>UEMI</t>
  </si>
  <si>
    <t>N°</t>
  </si>
  <si>
    <t>Matri,</t>
  </si>
  <si>
    <t>Nom</t>
  </si>
  <si>
    <t>Prénom</t>
  </si>
  <si>
    <t>Moy</t>
  </si>
  <si>
    <t xml:space="preserve">Moy </t>
  </si>
  <si>
    <t>Semestre I</t>
  </si>
  <si>
    <t>UEFI</t>
  </si>
  <si>
    <t>UEDI</t>
  </si>
  <si>
    <t>F,E x3</t>
  </si>
  <si>
    <t>E,C,G x2</t>
  </si>
  <si>
    <t>Semestre 2</t>
  </si>
  <si>
    <t>B,E,B x3</t>
  </si>
  <si>
    <t>P,I x2</t>
  </si>
  <si>
    <t>B,C ,R x3</t>
  </si>
  <si>
    <t>A,S,M, x2</t>
  </si>
  <si>
    <t>M,Ax2</t>
  </si>
  <si>
    <t>B,D,D, x3</t>
  </si>
  <si>
    <t xml:space="preserve">Date </t>
  </si>
  <si>
    <t>Lieu</t>
  </si>
  <si>
    <t>Wil</t>
  </si>
  <si>
    <t>Kahina</t>
  </si>
  <si>
    <t>Observation</t>
  </si>
  <si>
    <t xml:space="preserve">Credits </t>
  </si>
  <si>
    <t>validés</t>
  </si>
  <si>
    <t>06503707CSN</t>
  </si>
  <si>
    <t>AIT MOUHOUB</t>
  </si>
  <si>
    <t>Zahra</t>
  </si>
  <si>
    <t>09SN0733</t>
  </si>
  <si>
    <t>BAZIZ</t>
  </si>
  <si>
    <t>Yasmina</t>
  </si>
  <si>
    <t>06SN082</t>
  </si>
  <si>
    <t>BENSALEM</t>
  </si>
  <si>
    <t>Idir</t>
  </si>
  <si>
    <t>05SN308</t>
  </si>
  <si>
    <t>CHENNI</t>
  </si>
  <si>
    <t>09SN0864</t>
  </si>
  <si>
    <t>CHITER</t>
  </si>
  <si>
    <t>Karim</t>
  </si>
  <si>
    <t>09SN0600</t>
  </si>
  <si>
    <t>DJEDDI</t>
  </si>
  <si>
    <t>Khalissa</t>
  </si>
  <si>
    <t>09SN11T01</t>
  </si>
  <si>
    <t>HASSANI</t>
  </si>
  <si>
    <t>Lidia</t>
  </si>
  <si>
    <t>09SN0866</t>
  </si>
  <si>
    <t>MAGHLOUCHE</t>
  </si>
  <si>
    <t>09SN0712</t>
  </si>
  <si>
    <t>MERSEL</t>
  </si>
  <si>
    <t>Hanane</t>
  </si>
  <si>
    <t>08SN218</t>
  </si>
  <si>
    <t>MOUSSAOUI</t>
  </si>
  <si>
    <t>Mustapha</t>
  </si>
  <si>
    <t>09SN0091</t>
  </si>
  <si>
    <t>Wahiba</t>
  </si>
  <si>
    <t>08SN137</t>
  </si>
  <si>
    <t>NANECHE</t>
  </si>
  <si>
    <t>Zahira</t>
  </si>
  <si>
    <t>09SN0081</t>
  </si>
  <si>
    <t>OUAKKOUCHE</t>
  </si>
  <si>
    <t>Yasmine</t>
  </si>
  <si>
    <t>09SN0936</t>
  </si>
  <si>
    <t>OUARMIM</t>
  </si>
  <si>
    <t>09SN0118</t>
  </si>
  <si>
    <t>SADAOUI</t>
  </si>
  <si>
    <t>Lilia</t>
  </si>
  <si>
    <t>09SN0183</t>
  </si>
  <si>
    <t>SADELLI</t>
  </si>
  <si>
    <t>09SN0740</t>
  </si>
  <si>
    <t>SAIDI</t>
  </si>
  <si>
    <t>Amine</t>
  </si>
  <si>
    <t>09SN0860</t>
  </si>
  <si>
    <t>TEBACHE</t>
  </si>
  <si>
    <t>Souad</t>
  </si>
  <si>
    <t>09SN0550</t>
  </si>
  <si>
    <t>TEBBACHE</t>
  </si>
  <si>
    <t>Anissa</t>
  </si>
  <si>
    <t>075202</t>
  </si>
  <si>
    <t>TOUCHANE</t>
  </si>
  <si>
    <t>Leila</t>
  </si>
  <si>
    <t>06/09/1984</t>
  </si>
  <si>
    <t>Barbacha</t>
  </si>
  <si>
    <t>02/06/1988</t>
  </si>
  <si>
    <t>Béjaia</t>
  </si>
  <si>
    <t>27/08/1984</t>
  </si>
  <si>
    <t>Bejaia</t>
  </si>
  <si>
    <t>23/01/1983</t>
  </si>
  <si>
    <t>Amalou</t>
  </si>
  <si>
    <t>19/10/1989</t>
  </si>
  <si>
    <t>Sidi aich</t>
  </si>
  <si>
    <t>24/09/1989</t>
  </si>
  <si>
    <t>Sétif</t>
  </si>
  <si>
    <t>02/08/1986</t>
  </si>
  <si>
    <t>Darguina</t>
  </si>
  <si>
    <t>13/09/1990</t>
  </si>
  <si>
    <t>29/11/1988</t>
  </si>
  <si>
    <t>Aokas</t>
  </si>
  <si>
    <t>23/07/1987</t>
  </si>
  <si>
    <t>Makouda</t>
  </si>
  <si>
    <t>20/02/1988</t>
  </si>
  <si>
    <t>25/03/1986</t>
  </si>
  <si>
    <t>Ait djemaa</t>
  </si>
  <si>
    <t>20/01/1990</t>
  </si>
  <si>
    <t>25/05/1988</t>
  </si>
  <si>
    <t>11/04/1989</t>
  </si>
  <si>
    <t>Timzrit</t>
  </si>
  <si>
    <t>15/02/1987</t>
  </si>
  <si>
    <t>17/11/1990</t>
  </si>
  <si>
    <t>12/07/1988</t>
  </si>
  <si>
    <t>11/06/1986</t>
  </si>
  <si>
    <t>07/09/1984</t>
  </si>
  <si>
    <t>Bousselam</t>
  </si>
  <si>
    <t>Setif</t>
  </si>
  <si>
    <t>Tizi Ouzou</t>
  </si>
  <si>
    <t xml:space="preserve">Crédits: 13- Coef:5 </t>
  </si>
  <si>
    <t xml:space="preserve">Crédits: 09- Coef:3 </t>
  </si>
  <si>
    <t xml:space="preserve">Crédits: 08- Coef:2 </t>
  </si>
  <si>
    <t xml:space="preserve">Crédits: 12- Coef:4 </t>
  </si>
  <si>
    <t>Capitalisés</t>
  </si>
  <si>
    <t>Cpitalisés</t>
  </si>
  <si>
    <t>semestre non validé</t>
  </si>
  <si>
    <t>semestre validé</t>
  </si>
  <si>
    <t xml:space="preserve">Prénom : </t>
  </si>
  <si>
    <t xml:space="preserve">N° d'inscription : </t>
  </si>
  <si>
    <t xml:space="preserve">Semestre </t>
  </si>
  <si>
    <t>Unités d'enseignement (U.E)</t>
  </si>
  <si>
    <t>Matière(s) constitutive(s) de l'unité d'enseignement</t>
  </si>
  <si>
    <t>Résultats obtenus</t>
  </si>
  <si>
    <t>Nature</t>
  </si>
  <si>
    <t xml:space="preserve">Code et intitulé </t>
  </si>
  <si>
    <t>Crédits requis</t>
  </si>
  <si>
    <t>Coef.</t>
  </si>
  <si>
    <t>Intitulé</t>
  </si>
  <si>
    <t>U.E</t>
  </si>
  <si>
    <t>Semestre</t>
  </si>
  <si>
    <t>Note</t>
  </si>
  <si>
    <t>Crédits</t>
  </si>
  <si>
    <t>Session</t>
  </si>
  <si>
    <t>UE FI</t>
  </si>
  <si>
    <t>UE DI</t>
  </si>
  <si>
    <t xml:space="preserve">Total des crédits cumulés pour l'année ( S5 + S6) : </t>
  </si>
  <si>
    <t xml:space="preserve">Décision : </t>
  </si>
  <si>
    <t>Le chef de département</t>
  </si>
  <si>
    <t>Unité d'Etude Découverte I</t>
  </si>
  <si>
    <t>Unité d'Etude FondamentaleII</t>
  </si>
  <si>
    <t>Moyenne UE</t>
  </si>
  <si>
    <t>Credits validés</t>
  </si>
  <si>
    <t>Résultats</t>
  </si>
  <si>
    <t>Moy Semestre I</t>
  </si>
  <si>
    <t>Credits capitalisés</t>
  </si>
  <si>
    <t>Credits Cpitalisés</t>
  </si>
  <si>
    <t xml:space="preserve">Total des Crédits </t>
  </si>
  <si>
    <t>session</t>
  </si>
  <si>
    <t>EMD</t>
  </si>
  <si>
    <t>RAT.</t>
  </si>
  <si>
    <t>NOTE</t>
  </si>
  <si>
    <t>Crédit</t>
  </si>
  <si>
    <t>N. Rat.</t>
  </si>
  <si>
    <t>Grade</t>
  </si>
  <si>
    <t>crédits</t>
  </si>
  <si>
    <t>Nbr.Rat,</t>
  </si>
  <si>
    <t>Crédits validés</t>
  </si>
  <si>
    <t>à :</t>
  </si>
  <si>
    <t>B,C,R x3</t>
  </si>
  <si>
    <t>Résultats  UE</t>
  </si>
  <si>
    <t>Résultats  du semestre</t>
  </si>
  <si>
    <t>Président du Jury</t>
  </si>
  <si>
    <t>Résultats Année</t>
  </si>
  <si>
    <t>Décision Annuel</t>
  </si>
  <si>
    <t xml:space="preserve">Décision </t>
  </si>
  <si>
    <t>Fait à Béjaia le</t>
  </si>
  <si>
    <t>Semestre III</t>
  </si>
  <si>
    <t>Semestre IV</t>
  </si>
  <si>
    <t>Unité d'Etude Transversale I</t>
  </si>
  <si>
    <t>Unité d'Etude Fondamentale I</t>
  </si>
  <si>
    <t>Mémoire de fin de cycle</t>
  </si>
  <si>
    <t>Analyse des compartiments de l'Environnement</t>
  </si>
  <si>
    <t>Politique de l'environnement et développement durable</t>
  </si>
  <si>
    <t>Ateliers de préparation de recherche</t>
  </si>
  <si>
    <t>Semestre 3</t>
  </si>
  <si>
    <t>UEFIII</t>
  </si>
  <si>
    <t>UEDIII</t>
  </si>
  <si>
    <t>UETIII</t>
  </si>
  <si>
    <t>Crédits: 08- Coef:3</t>
  </si>
  <si>
    <t>A,P,R x3</t>
  </si>
  <si>
    <t xml:space="preserve">Crédits: 10- Coef:2 </t>
  </si>
  <si>
    <t xml:space="preserve">Crédits: 30- Coef:3 </t>
  </si>
  <si>
    <t>A,C, E  x4</t>
  </si>
  <si>
    <t>P,E,D,D x3</t>
  </si>
  <si>
    <t>Abandon</t>
  </si>
  <si>
    <t xml:space="preserve">REPUBLIQUE ALGERIENNE   </t>
  </si>
  <si>
    <t>DEMOCRATIQUE ET POPULAIRE</t>
  </si>
  <si>
    <t>ET DE LA RECHERCHE SCIENTIFIQUE</t>
  </si>
  <si>
    <t xml:space="preserve">MINISTERE  DE L'ENSEIGNEMENT SUPERIEURE </t>
  </si>
  <si>
    <t>UE FII</t>
  </si>
  <si>
    <t xml:space="preserve">RELEVE DE NOTE </t>
  </si>
  <si>
    <t xml:space="preserve">Total des crédits cumulés dans le cursus : </t>
  </si>
  <si>
    <r>
      <t xml:space="preserve">Faculté : </t>
    </r>
    <r>
      <rPr>
        <b/>
        <sz val="14"/>
        <color indexed="8"/>
        <rFont val="Arial"/>
        <family val="2"/>
      </rPr>
      <t xml:space="preserve"> Sciences de la Nature et de la Vie</t>
    </r>
  </si>
  <si>
    <r>
      <t>Département :</t>
    </r>
    <r>
      <rPr>
        <b/>
        <sz val="14"/>
        <color indexed="8"/>
        <rFont val="Arial"/>
        <family val="2"/>
      </rPr>
      <t xml:space="preserve"> Sciences Biologiques de l'Environnement</t>
    </r>
  </si>
  <si>
    <r>
      <t xml:space="preserve">ANNEE UNIVERSITAIRE : </t>
    </r>
    <r>
      <rPr>
        <b/>
        <sz val="14"/>
        <color indexed="8"/>
        <rFont val="Arial"/>
        <family val="2"/>
      </rPr>
      <t>2012/2013</t>
    </r>
  </si>
  <si>
    <r>
      <rPr>
        <sz val="14"/>
        <color indexed="8"/>
        <rFont val="Arial"/>
        <family val="2"/>
      </rPr>
      <t>Nom:</t>
    </r>
    <r>
      <rPr>
        <b/>
        <sz val="14"/>
        <color indexed="8"/>
        <rFont val="Arial"/>
        <family val="2"/>
      </rPr>
      <t xml:space="preserve"> </t>
    </r>
  </si>
  <si>
    <r>
      <t>Date de naissance :</t>
    </r>
    <r>
      <rPr>
        <b/>
        <sz val="14"/>
        <color indexed="8"/>
        <rFont val="Arial"/>
        <family val="2"/>
      </rPr>
      <t xml:space="preserve">                             </t>
    </r>
    <r>
      <rPr>
        <sz val="14"/>
        <color indexed="8"/>
        <rFont val="Arial"/>
        <family val="2"/>
      </rPr>
      <t xml:space="preserve"> </t>
    </r>
  </si>
  <si>
    <r>
      <t>Niveau d'étude :</t>
    </r>
    <r>
      <rPr>
        <b/>
        <sz val="14"/>
        <rFont val="Arial"/>
        <family val="2"/>
      </rPr>
      <t xml:space="preserve"> Deuxième Année</t>
    </r>
  </si>
  <si>
    <r>
      <t xml:space="preserve">Domaine : </t>
    </r>
    <r>
      <rPr>
        <b/>
        <sz val="14"/>
        <color indexed="8"/>
        <rFont val="Arial"/>
        <family val="2"/>
      </rPr>
      <t>Sciences de la Nature et de la Vie</t>
    </r>
  </si>
  <si>
    <r>
      <t xml:space="preserve">Filière : </t>
    </r>
    <r>
      <rPr>
        <b/>
        <sz val="14"/>
        <color indexed="8"/>
        <rFont val="Arial"/>
        <family val="2"/>
      </rPr>
      <t>Sciences de l'Environnement</t>
    </r>
  </si>
  <si>
    <r>
      <t xml:space="preserve">Spécialité : </t>
    </r>
    <r>
      <rPr>
        <b/>
        <sz val="14"/>
        <color indexed="8"/>
        <rFont val="Arial"/>
        <family val="2"/>
      </rPr>
      <t xml:space="preserve">Sciences Naturelles de l'Environnement </t>
    </r>
  </si>
  <si>
    <r>
      <t xml:space="preserve">Diplôme préparé : </t>
    </r>
    <r>
      <rPr>
        <b/>
        <sz val="14"/>
        <color indexed="8"/>
        <rFont val="Arial"/>
        <family val="2"/>
      </rPr>
      <t xml:space="preserve">Master académique </t>
    </r>
  </si>
  <si>
    <r>
      <t xml:space="preserve">Etablissement : </t>
    </r>
    <r>
      <rPr>
        <b/>
        <sz val="14"/>
        <color indexed="8"/>
        <rFont val="Arial"/>
        <family val="2"/>
      </rPr>
      <t>Université Abderrahmane Mira de Béjaia</t>
    </r>
  </si>
  <si>
    <t>Matière</t>
  </si>
  <si>
    <t>Semestre4</t>
  </si>
  <si>
    <t>UEFIV</t>
  </si>
  <si>
    <t>Moy     Semestre 4</t>
  </si>
  <si>
    <t>Moyenne Semestre3</t>
  </si>
  <si>
    <t>Crédits S4</t>
  </si>
  <si>
    <t>Crédits S3</t>
  </si>
  <si>
    <t>Moyenne Semestre4</t>
  </si>
  <si>
    <t>ALI HUSSEIN</t>
  </si>
  <si>
    <t>Alaa</t>
  </si>
  <si>
    <t>ANARAKDIM</t>
  </si>
  <si>
    <t>Laiza</t>
  </si>
  <si>
    <t>BAZIZEN</t>
  </si>
  <si>
    <t>L'hcene</t>
  </si>
  <si>
    <t>BENOUARET</t>
  </si>
  <si>
    <t>Salima</t>
  </si>
  <si>
    <t>KARAR</t>
  </si>
  <si>
    <t>Mokrane</t>
  </si>
  <si>
    <t>KHELOUFI</t>
  </si>
  <si>
    <t>Fayza</t>
  </si>
  <si>
    <t>LAKHDARI</t>
  </si>
  <si>
    <t>Samia</t>
  </si>
  <si>
    <t>MEZIANE</t>
  </si>
  <si>
    <t>Hadjira</t>
  </si>
  <si>
    <t>RAAD</t>
  </si>
  <si>
    <t>Fadi</t>
  </si>
  <si>
    <t>ZAIR</t>
  </si>
  <si>
    <t>Saber</t>
  </si>
  <si>
    <t>ZERARGA</t>
  </si>
  <si>
    <t>Oualid</t>
  </si>
  <si>
    <t>09SN0356</t>
  </si>
  <si>
    <t>09SN0494</t>
  </si>
  <si>
    <t>09SN0680</t>
  </si>
  <si>
    <t>09SN0644</t>
  </si>
  <si>
    <t>08SN119</t>
  </si>
  <si>
    <t>09SN0834</t>
  </si>
  <si>
    <t>09SN0149</t>
  </si>
  <si>
    <t>08SN171</t>
  </si>
  <si>
    <t>09ST076010CSN</t>
  </si>
  <si>
    <t>09SN0490</t>
  </si>
  <si>
    <t>08SN211</t>
  </si>
  <si>
    <t>abandon</t>
  </si>
  <si>
    <t>13/08/1990</t>
  </si>
  <si>
    <t>30/06/1989</t>
  </si>
  <si>
    <t>01/12/1989</t>
  </si>
  <si>
    <t>17/01/1984</t>
  </si>
  <si>
    <t>26/06/1987</t>
  </si>
  <si>
    <t>Larbaa nath irathen</t>
  </si>
  <si>
    <t>10/08/1990</t>
  </si>
  <si>
    <t>Seddouk</t>
  </si>
  <si>
    <t>25/05/1987</t>
  </si>
  <si>
    <t>Tazmalt</t>
  </si>
  <si>
    <t>30/06/1987</t>
  </si>
  <si>
    <t>Akbou</t>
  </si>
  <si>
    <t>09/06/1990</t>
  </si>
  <si>
    <t>11/12/1989</t>
  </si>
  <si>
    <t>Kherrata</t>
  </si>
  <si>
    <t>07/07/1989</t>
  </si>
  <si>
    <t>PALESTINE</t>
  </si>
  <si>
    <t xml:space="preserve">Gaza 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</si>
</sst>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00"/>
    <numFmt numFmtId="165" formatCode="00.00"/>
    <numFmt numFmtId="166" formatCode="_-* #,##0\ _€_-;\-* #,##0\ _€_-;_-* &quot;-&quot;??\ _€_-;_-@_-"/>
  </numFmts>
  <fonts count="24">
    <font>
      <sz val="10"/>
      <name val="Arial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4"/>
      <color indexed="8"/>
      <name val="Times New Roman"/>
      <family val="1"/>
    </font>
    <font>
      <sz val="16"/>
      <name val="Arial"/>
      <family val="2"/>
    </font>
    <font>
      <sz val="24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3"/>
      <color indexed="8"/>
      <name val="Arial"/>
      <family val="2"/>
    </font>
    <font>
      <sz val="13"/>
      <name val="Arial"/>
      <family val="2"/>
    </font>
    <font>
      <b/>
      <sz val="13"/>
      <color indexed="8"/>
      <name val="Arial"/>
      <family val="2"/>
    </font>
    <font>
      <b/>
      <sz val="13"/>
      <name val="Arial"/>
      <family val="2"/>
    </font>
    <font>
      <sz val="14"/>
      <color theme="0"/>
      <name val="Arial"/>
      <family val="2"/>
    </font>
    <font>
      <u/>
      <sz val="14"/>
      <color indexed="8"/>
      <name val="Arial"/>
      <family val="2"/>
    </font>
    <font>
      <b/>
      <u/>
      <sz val="18"/>
      <color indexed="8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8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3" fillId="0" borderId="0" xfId="0" applyFont="1" applyBorder="1"/>
    <xf numFmtId="164" fontId="0" fillId="0" borderId="0" xfId="0" applyNumberFormat="1" applyBorder="1"/>
    <xf numFmtId="0" fontId="3" fillId="0" borderId="0" xfId="0" applyFont="1"/>
    <xf numFmtId="0" fontId="4" fillId="0" borderId="0" xfId="0" applyFont="1" applyBorder="1"/>
    <xf numFmtId="0" fontId="4" fillId="0" borderId="2" xfId="0" applyFont="1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8" xfId="0" applyBorder="1"/>
    <xf numFmtId="165" fontId="0" fillId="0" borderId="8" xfId="0" applyNumberFormat="1" applyBorder="1"/>
    <xf numFmtId="164" fontId="0" fillId="0" borderId="8" xfId="0" applyNumberFormat="1" applyBorder="1"/>
    <xf numFmtId="0" fontId="0" fillId="0" borderId="9" xfId="0" applyBorder="1"/>
    <xf numFmtId="0" fontId="0" fillId="0" borderId="22" xfId="0" applyBorder="1"/>
    <xf numFmtId="165" fontId="0" fillId="0" borderId="25" xfId="0" applyNumberFormat="1" applyBorder="1"/>
    <xf numFmtId="165" fontId="0" fillId="0" borderId="0" xfId="0" applyNumberFormat="1" applyBorder="1"/>
    <xf numFmtId="165" fontId="0" fillId="0" borderId="5" xfId="0" applyNumberFormat="1" applyBorder="1"/>
    <xf numFmtId="0" fontId="5" fillId="0" borderId="22" xfId="0" applyFont="1" applyBorder="1"/>
    <xf numFmtId="0" fontId="5" fillId="0" borderId="8" xfId="0" applyFont="1" applyBorder="1"/>
    <xf numFmtId="165" fontId="5" fillId="0" borderId="8" xfId="0" applyNumberFormat="1" applyFont="1" applyBorder="1"/>
    <xf numFmtId="164" fontId="5" fillId="0" borderId="8" xfId="0" applyNumberFormat="1" applyFont="1" applyBorder="1"/>
    <xf numFmtId="165" fontId="5" fillId="0" borderId="25" xfId="0" applyNumberFormat="1" applyFont="1" applyBorder="1"/>
    <xf numFmtId="0" fontId="5" fillId="0" borderId="0" xfId="0" applyFont="1"/>
    <xf numFmtId="165" fontId="5" fillId="0" borderId="0" xfId="0" applyNumberFormat="1" applyFont="1"/>
    <xf numFmtId="164" fontId="5" fillId="0" borderId="0" xfId="0" applyNumberFormat="1" applyFont="1"/>
    <xf numFmtId="2" fontId="5" fillId="0" borderId="0" xfId="0" applyNumberFormat="1" applyFont="1"/>
    <xf numFmtId="0" fontId="5" fillId="0" borderId="29" xfId="0" applyFont="1" applyBorder="1"/>
    <xf numFmtId="164" fontId="5" fillId="0" borderId="29" xfId="0" applyNumberFormat="1" applyFont="1" applyBorder="1"/>
    <xf numFmtId="0" fontId="3" fillId="0" borderId="4" xfId="0" applyFont="1" applyBorder="1"/>
    <xf numFmtId="164" fontId="3" fillId="0" borderId="0" xfId="0" applyNumberFormat="1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22" xfId="0" applyFont="1" applyBorder="1"/>
    <xf numFmtId="164" fontId="3" fillId="0" borderId="8" xfId="0" applyNumberFormat="1" applyFont="1" applyBorder="1"/>
    <xf numFmtId="0" fontId="3" fillId="0" borderId="25" xfId="0" applyFont="1" applyBorder="1"/>
    <xf numFmtId="0" fontId="5" fillId="2" borderId="22" xfId="0" applyFont="1" applyFill="1" applyBorder="1"/>
    <xf numFmtId="0" fontId="5" fillId="2" borderId="8" xfId="0" applyFont="1" applyFill="1" applyBorder="1"/>
    <xf numFmtId="165" fontId="5" fillId="2" borderId="8" xfId="0" applyNumberFormat="1" applyFont="1" applyFill="1" applyBorder="1"/>
    <xf numFmtId="164" fontId="5" fillId="2" borderId="8" xfId="0" applyNumberFormat="1" applyFont="1" applyFill="1" applyBorder="1"/>
    <xf numFmtId="165" fontId="5" fillId="2" borderId="25" xfId="0" applyNumberFormat="1" applyFont="1" applyFill="1" applyBorder="1"/>
    <xf numFmtId="0" fontId="5" fillId="2" borderId="0" xfId="0" applyFont="1" applyFill="1"/>
    <xf numFmtId="165" fontId="5" fillId="2" borderId="0" xfId="0" applyNumberFormat="1" applyFont="1" applyFill="1"/>
    <xf numFmtId="0" fontId="0" fillId="2" borderId="0" xfId="0" applyFill="1"/>
    <xf numFmtId="0" fontId="5" fillId="2" borderId="28" xfId="0" applyFont="1" applyFill="1" applyBorder="1"/>
    <xf numFmtId="0" fontId="5" fillId="2" borderId="29" xfId="0" applyFont="1" applyFill="1" applyBorder="1"/>
    <xf numFmtId="165" fontId="5" fillId="2" borderId="29" xfId="0" applyNumberFormat="1" applyFont="1" applyFill="1" applyBorder="1"/>
    <xf numFmtId="164" fontId="5" fillId="2" borderId="29" xfId="0" applyNumberFormat="1" applyFont="1" applyFill="1" applyBorder="1"/>
    <xf numFmtId="165" fontId="5" fillId="2" borderId="31" xfId="0" applyNumberFormat="1" applyFont="1" applyFill="1" applyBorder="1"/>
    <xf numFmtId="2" fontId="5" fillId="2" borderId="8" xfId="0" applyNumberFormat="1" applyFont="1" applyFill="1" applyBorder="1"/>
    <xf numFmtId="0" fontId="6" fillId="0" borderId="0" xfId="0" applyFont="1" applyBorder="1"/>
    <xf numFmtId="0" fontId="6" fillId="0" borderId="0" xfId="0" applyFont="1" applyBorder="1" applyAlignment="1"/>
    <xf numFmtId="0" fontId="5" fillId="0" borderId="0" xfId="0" applyFont="1" applyBorder="1"/>
    <xf numFmtId="0" fontId="1" fillId="0" borderId="20" xfId="0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 textRotation="90"/>
    </xf>
    <xf numFmtId="164" fontId="1" fillId="0" borderId="15" xfId="0" applyNumberFormat="1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4" fontId="1" fillId="0" borderId="17" xfId="0" applyNumberFormat="1" applyFont="1" applyBorder="1" applyAlignment="1">
      <alignment horizontal="center" vertical="center" textRotation="90"/>
    </xf>
    <xf numFmtId="164" fontId="5" fillId="0" borderId="8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5" fontId="7" fillId="0" borderId="25" xfId="0" applyNumberFormat="1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0" fontId="8" fillId="0" borderId="0" xfId="0" applyFont="1"/>
    <xf numFmtId="164" fontId="0" fillId="0" borderId="4" xfId="0" applyNumberFormat="1" applyBorder="1"/>
    <xf numFmtId="164" fontId="1" fillId="0" borderId="49" xfId="0" applyNumberFormat="1" applyFont="1" applyBorder="1" applyAlignment="1">
      <alignment horizontal="center" vertical="center" textRotation="90"/>
    </xf>
    <xf numFmtId="0" fontId="1" fillId="0" borderId="3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164" fontId="7" fillId="0" borderId="9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textRotation="90" wrapText="1"/>
    </xf>
    <xf numFmtId="165" fontId="7" fillId="0" borderId="25" xfId="0" applyNumberFormat="1" applyFont="1" applyBorder="1" applyAlignment="1">
      <alignment horizontal="left"/>
    </xf>
    <xf numFmtId="164" fontId="5" fillId="3" borderId="8" xfId="0" applyNumberFormat="1" applyFont="1" applyFill="1" applyBorder="1" applyAlignment="1">
      <alignment horizontal="center"/>
    </xf>
    <xf numFmtId="164" fontId="7" fillId="3" borderId="8" xfId="0" applyNumberFormat="1" applyFont="1" applyFill="1" applyBorder="1" applyAlignment="1">
      <alignment horizontal="center" vertical="center"/>
    </xf>
    <xf numFmtId="165" fontId="7" fillId="3" borderId="8" xfId="0" applyNumberFormat="1" applyFont="1" applyFill="1" applyBorder="1" applyAlignment="1">
      <alignment horizontal="center" vertical="center"/>
    </xf>
    <xf numFmtId="164" fontId="7" fillId="3" borderId="9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7" fillId="0" borderId="0" xfId="0" applyFont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4" fillId="0" borderId="0" xfId="0" applyFont="1" applyBorder="1" applyAlignment="1"/>
    <xf numFmtId="2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/>
    <xf numFmtId="0" fontId="13" fillId="0" borderId="0" xfId="0" applyFont="1" applyBorder="1" applyAlignment="1">
      <alignment vertical="center"/>
    </xf>
    <xf numFmtId="0" fontId="16" fillId="0" borderId="0" xfId="0" applyFont="1" applyBorder="1"/>
    <xf numFmtId="0" fontId="14" fillId="0" borderId="0" xfId="0" applyFont="1"/>
    <xf numFmtId="0" fontId="14" fillId="0" borderId="0" xfId="0" applyFont="1" applyBorder="1" applyAlignment="1">
      <alignment horizontal="left" vertical="center" wrapText="1"/>
    </xf>
    <xf numFmtId="0" fontId="11" fillId="0" borderId="0" xfId="0" applyFont="1" applyBorder="1" applyAlignment="1"/>
    <xf numFmtId="0" fontId="11" fillId="0" borderId="0" xfId="0" applyFont="1" applyBorder="1" applyAlignment="1">
      <alignment horizontal="left"/>
    </xf>
    <xf numFmtId="0" fontId="11" fillId="0" borderId="30" xfId="0" applyFont="1" applyBorder="1" applyAlignment="1"/>
    <xf numFmtId="0" fontId="12" fillId="0" borderId="0" xfId="0" applyFont="1" applyBorder="1" applyAlignment="1"/>
    <xf numFmtId="0" fontId="17" fillId="0" borderId="0" xfId="0" applyFont="1" applyBorder="1"/>
    <xf numFmtId="0" fontId="18" fillId="0" borderId="30" xfId="0" applyFont="1" applyBorder="1" applyAlignment="1"/>
    <xf numFmtId="0" fontId="12" fillId="0" borderId="0" xfId="0" applyFont="1" applyBorder="1" applyAlignment="1">
      <alignment horizontal="center"/>
    </xf>
    <xf numFmtId="2" fontId="12" fillId="0" borderId="0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center" wrapText="1"/>
    </xf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center" vertical="center" wrapText="1"/>
    </xf>
    <xf numFmtId="2" fontId="11" fillId="0" borderId="41" xfId="0" applyNumberFormat="1" applyFont="1" applyBorder="1" applyAlignment="1">
      <alignment horizontal="center" vertical="center"/>
    </xf>
    <xf numFmtId="1" fontId="11" fillId="0" borderId="41" xfId="0" applyNumberFormat="1" applyFont="1" applyBorder="1" applyAlignment="1">
      <alignment horizontal="center" vertical="center"/>
    </xf>
    <xf numFmtId="2" fontId="11" fillId="0" borderId="45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2" fontId="11" fillId="0" borderId="35" xfId="0" applyNumberFormat="1" applyFont="1" applyBorder="1" applyAlignment="1">
      <alignment horizontal="center" vertical="center"/>
    </xf>
    <xf numFmtId="1" fontId="11" fillId="0" borderId="35" xfId="0" applyNumberFormat="1" applyFont="1" applyBorder="1" applyAlignment="1">
      <alignment horizontal="center" vertical="center"/>
    </xf>
    <xf numFmtId="0" fontId="11" fillId="0" borderId="42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textRotation="90" wrapText="1"/>
    </xf>
    <xf numFmtId="0" fontId="11" fillId="0" borderId="42" xfId="0" applyFont="1" applyBorder="1" applyAlignment="1">
      <alignment horizontal="left" vertical="center"/>
    </xf>
    <xf numFmtId="166" fontId="11" fillId="0" borderId="41" xfId="1" applyNumberFormat="1" applyFont="1" applyBorder="1" applyAlignment="1">
      <alignment horizontal="center" vertical="center"/>
    </xf>
    <xf numFmtId="0" fontId="11" fillId="0" borderId="2" xfId="0" applyFont="1" applyBorder="1" applyAlignment="1"/>
    <xf numFmtId="0" fontId="15" fillId="0" borderId="0" xfId="0" applyFont="1" applyBorder="1" applyAlignment="1">
      <alignment horizontal="left"/>
    </xf>
    <xf numFmtId="0" fontId="6" fillId="0" borderId="45" xfId="0" applyFont="1" applyBorder="1"/>
    <xf numFmtId="0" fontId="20" fillId="0" borderId="0" xfId="0" applyFont="1" applyBorder="1" applyAlignment="1">
      <alignment horizontal="right"/>
    </xf>
    <xf numFmtId="1" fontId="16" fillId="0" borderId="0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/>
    </xf>
    <xf numFmtId="165" fontId="22" fillId="0" borderId="7" xfId="0" applyNumberFormat="1" applyFont="1" applyBorder="1" applyAlignment="1">
      <alignment horizontal="center"/>
    </xf>
    <xf numFmtId="164" fontId="22" fillId="0" borderId="7" xfId="0" applyNumberFormat="1" applyFont="1" applyBorder="1" applyAlignment="1">
      <alignment horizontal="center"/>
    </xf>
    <xf numFmtId="165" fontId="22" fillId="0" borderId="21" xfId="0" applyNumberFormat="1" applyFont="1" applyBorder="1" applyAlignment="1">
      <alignment horizontal="center"/>
    </xf>
    <xf numFmtId="164" fontId="22" fillId="0" borderId="20" xfId="0" applyNumberFormat="1" applyFont="1" applyBorder="1" applyAlignment="1">
      <alignment horizontal="center"/>
    </xf>
    <xf numFmtId="164" fontId="22" fillId="0" borderId="8" xfId="0" applyNumberFormat="1" applyFont="1" applyBorder="1" applyAlignment="1">
      <alignment horizontal="center"/>
    </xf>
    <xf numFmtId="165" fontId="22" fillId="0" borderId="25" xfId="0" applyNumberFormat="1" applyFont="1" applyBorder="1" applyAlignment="1">
      <alignment horizontal="left"/>
    </xf>
    <xf numFmtId="165" fontId="22" fillId="0" borderId="8" xfId="0" applyNumberFormat="1" applyFont="1" applyBorder="1" applyAlignment="1">
      <alignment horizontal="center"/>
    </xf>
    <xf numFmtId="165" fontId="22" fillId="0" borderId="25" xfId="0" applyNumberFormat="1" applyFont="1" applyBorder="1" applyAlignment="1">
      <alignment horizontal="center"/>
    </xf>
    <xf numFmtId="164" fontId="22" fillId="0" borderId="9" xfId="0" applyNumberFormat="1" applyFont="1" applyBorder="1" applyAlignment="1">
      <alignment horizontal="center"/>
    </xf>
    <xf numFmtId="165" fontId="22" fillId="3" borderId="8" xfId="0" applyNumberFormat="1" applyFont="1" applyFill="1" applyBorder="1" applyAlignment="1">
      <alignment horizontal="center"/>
    </xf>
    <xf numFmtId="164" fontId="22" fillId="3" borderId="8" xfId="0" applyNumberFormat="1" applyFont="1" applyFill="1" applyBorder="1" applyAlignment="1">
      <alignment horizontal="center"/>
    </xf>
    <xf numFmtId="165" fontId="22" fillId="3" borderId="7" xfId="0" applyNumberFormat="1" applyFont="1" applyFill="1" applyBorder="1" applyAlignment="1">
      <alignment horizontal="center"/>
    </xf>
    <xf numFmtId="164" fontId="22" fillId="3" borderId="7" xfId="0" applyNumberFormat="1" applyFont="1" applyFill="1" applyBorder="1" applyAlignment="1">
      <alignment horizontal="center"/>
    </xf>
    <xf numFmtId="165" fontId="22" fillId="3" borderId="25" xfId="0" applyNumberFormat="1" applyFont="1" applyFill="1" applyBorder="1" applyAlignment="1">
      <alignment horizontal="center"/>
    </xf>
    <xf numFmtId="164" fontId="22" fillId="3" borderId="9" xfId="0" applyNumberFormat="1" applyFont="1" applyFill="1" applyBorder="1" applyAlignment="1">
      <alignment horizontal="center"/>
    </xf>
    <xf numFmtId="165" fontId="22" fillId="3" borderId="25" xfId="0" applyNumberFormat="1" applyFont="1" applyFill="1" applyBorder="1" applyAlignment="1">
      <alignment horizontal="left"/>
    </xf>
    <xf numFmtId="0" fontId="22" fillId="0" borderId="8" xfId="0" applyFont="1" applyBorder="1"/>
    <xf numFmtId="0" fontId="22" fillId="3" borderId="8" xfId="0" applyFont="1" applyFill="1" applyBorder="1"/>
    <xf numFmtId="0" fontId="22" fillId="0" borderId="36" xfId="0" applyFont="1" applyBorder="1" applyAlignment="1">
      <alignment horizontal="center"/>
    </xf>
    <xf numFmtId="165" fontId="22" fillId="0" borderId="7" xfId="0" applyNumberFormat="1" applyFont="1" applyBorder="1" applyAlignment="1">
      <alignment horizontal="center" vertical="center"/>
    </xf>
    <xf numFmtId="164" fontId="22" fillId="0" borderId="7" xfId="0" applyNumberFormat="1" applyFont="1" applyBorder="1" applyAlignment="1">
      <alignment horizontal="center" vertical="center"/>
    </xf>
    <xf numFmtId="164" fontId="22" fillId="0" borderId="19" xfId="0" applyNumberFormat="1" applyFont="1" applyBorder="1" applyAlignment="1">
      <alignment horizontal="center" vertical="center"/>
    </xf>
    <xf numFmtId="0" fontId="22" fillId="0" borderId="25" xfId="0" applyFont="1" applyBorder="1" applyAlignment="1">
      <alignment horizontal="left"/>
    </xf>
    <xf numFmtId="165" fontId="22" fillId="3" borderId="7" xfId="0" applyNumberFormat="1" applyFont="1" applyFill="1" applyBorder="1" applyAlignment="1">
      <alignment horizontal="center" vertical="center"/>
    </xf>
    <xf numFmtId="164" fontId="22" fillId="3" borderId="7" xfId="0" applyNumberFormat="1" applyFont="1" applyFill="1" applyBorder="1" applyAlignment="1">
      <alignment horizontal="center" vertical="center"/>
    </xf>
    <xf numFmtId="164" fontId="22" fillId="3" borderId="19" xfId="0" applyNumberFormat="1" applyFont="1" applyFill="1" applyBorder="1" applyAlignment="1">
      <alignment horizontal="center" vertical="center"/>
    </xf>
    <xf numFmtId="0" fontId="22" fillId="3" borderId="25" xfId="0" applyFont="1" applyFill="1" applyBorder="1" applyAlignment="1">
      <alignment horizontal="left"/>
    </xf>
    <xf numFmtId="0" fontId="10" fillId="0" borderId="4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29" xfId="0" applyFont="1" applyBorder="1"/>
    <xf numFmtId="0" fontId="7" fillId="0" borderId="22" xfId="0" applyFont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0" borderId="28" xfId="0" applyFont="1" applyBorder="1" applyAlignment="1">
      <alignment horizontal="center"/>
    </xf>
    <xf numFmtId="165" fontId="7" fillId="0" borderId="29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/>
    </xf>
    <xf numFmtId="164" fontId="7" fillId="0" borderId="29" xfId="0" applyNumberFormat="1" applyFont="1" applyBorder="1" applyAlignment="1">
      <alignment horizontal="center" vertical="center"/>
    </xf>
    <xf numFmtId="164" fontId="7" fillId="0" borderId="5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5" fontId="7" fillId="0" borderId="31" xfId="0" applyNumberFormat="1" applyFont="1" applyBorder="1" applyAlignment="1">
      <alignment horizontal="center" vertical="center"/>
    </xf>
    <xf numFmtId="165" fontId="7" fillId="0" borderId="31" xfId="0" applyNumberFormat="1" applyFont="1" applyBorder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textRotation="90" wrapText="1"/>
    </xf>
    <xf numFmtId="164" fontId="1" fillId="0" borderId="7" xfId="0" applyNumberFormat="1" applyFont="1" applyBorder="1" applyAlignment="1">
      <alignment horizontal="center" vertical="center" textRotation="90" wrapText="1"/>
    </xf>
    <xf numFmtId="0" fontId="11" fillId="0" borderId="3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1" fillId="0" borderId="38" xfId="0" applyFont="1" applyBorder="1" applyAlignment="1">
      <alignment horizontal="center" vertical="center" textRotation="90" wrapText="1"/>
    </xf>
    <xf numFmtId="0" fontId="11" fillId="0" borderId="47" xfId="0" applyFont="1" applyBorder="1" applyAlignment="1">
      <alignment horizontal="center" vertical="center" textRotation="90" wrapText="1"/>
    </xf>
    <xf numFmtId="2" fontId="11" fillId="0" borderId="35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textRotation="90"/>
    </xf>
    <xf numFmtId="0" fontId="6" fillId="0" borderId="38" xfId="0" applyFont="1" applyBorder="1" applyAlignment="1">
      <alignment horizontal="center" textRotation="90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21" fillId="0" borderId="0" xfId="0" applyNumberFormat="1" applyFont="1" applyBorder="1" applyAlignment="1">
      <alignment horizontal="left" vertical="center"/>
    </xf>
    <xf numFmtId="0" fontId="19" fillId="0" borderId="0" xfId="0" applyFont="1" applyBorder="1" applyAlignment="1">
      <alignment horizontal="center"/>
    </xf>
    <xf numFmtId="14" fontId="14" fillId="0" borderId="0" xfId="0" applyNumberFormat="1" applyFont="1" applyBorder="1" applyAlignment="1">
      <alignment horizontal="left"/>
    </xf>
    <xf numFmtId="0" fontId="13" fillId="0" borderId="2" xfId="0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2" fontId="11" fillId="0" borderId="50" xfId="0" applyNumberFormat="1" applyFont="1" applyBorder="1" applyAlignment="1">
      <alignment horizontal="center" vertical="center"/>
    </xf>
    <xf numFmtId="1" fontId="11" fillId="0" borderId="35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104778</xdr:colOff>
      <xdr:row>0</xdr:row>
      <xdr:rowOff>85724</xdr:rowOff>
    </xdr:from>
    <xdr:to>
      <xdr:col>20</xdr:col>
      <xdr:colOff>619125</xdr:colOff>
      <xdr:row>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4778" y="85724"/>
          <a:ext cx="7150097" cy="866776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Faculté des Sciences de la Nature et de la Vie         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Département des Sciences Biologiques de l'Environnement      </a:t>
          </a:r>
        </a:p>
      </xdr:txBody>
    </xdr:sp>
    <xdr:clientData/>
  </xdr:twoCellAnchor>
  <xdr:twoCellAnchor>
    <xdr:from>
      <xdr:col>3</xdr:col>
      <xdr:colOff>968375</xdr:colOff>
      <xdr:row>8</xdr:row>
      <xdr:rowOff>31751</xdr:rowOff>
    </xdr:from>
    <xdr:to>
      <xdr:col>39</xdr:col>
      <xdr:colOff>190500</xdr:colOff>
      <xdr:row>12</xdr:row>
      <xdr:rowOff>95250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111625" y="1301751"/>
          <a:ext cx="9064625" cy="698499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Arial"/>
              <a:cs typeface="Arial"/>
            </a:rPr>
            <a:t>Procès Verbal de jury Semestriel des Etudiants de 2ème Année  MASTER </a:t>
          </a:r>
        </a:p>
        <a:p>
          <a:pPr algn="ctr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Arial"/>
              <a:cs typeface="Arial"/>
            </a:rPr>
            <a:t>Option : Sciences Naturelles de l'Environnement</a:t>
          </a:r>
          <a:endParaRPr lang="fr-FR" sz="1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fr-FR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333375</xdr:colOff>
      <xdr:row>0</xdr:row>
      <xdr:rowOff>95250</xdr:rowOff>
    </xdr:from>
    <xdr:to>
      <xdr:col>45</xdr:col>
      <xdr:colOff>2006600</xdr:colOff>
      <xdr:row>7</xdr:row>
      <xdr:rowOff>95249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00" y="95250"/>
          <a:ext cx="4038600" cy="1111249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Année Universitaire : 2013/2014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Session : Normale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Nbre : 12</a:t>
          </a:r>
          <a:endParaRPr lang="fr-FR" sz="1400" b="1" i="0" strike="noStrike">
            <a:solidFill>
              <a:srgbClr val="000000"/>
            </a:solidFill>
            <a:latin typeface="Courier New"/>
            <a:cs typeface="Courier New"/>
          </a:endParaRPr>
        </a:p>
      </xdr:txBody>
    </xdr:sp>
    <xdr:clientData/>
  </xdr:twoCellAnchor>
  <xdr:twoCellAnchor>
    <xdr:from>
      <xdr:col>47</xdr:col>
      <xdr:colOff>57153</xdr:colOff>
      <xdr:row>0</xdr:row>
      <xdr:rowOff>66674</xdr:rowOff>
    </xdr:from>
    <xdr:to>
      <xdr:col>57</xdr:col>
      <xdr:colOff>682625</xdr:colOff>
      <xdr:row>5</xdr:row>
      <xdr:rowOff>95250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1694778" y="66674"/>
          <a:ext cx="6975472" cy="822326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Faculté des Sciences de la Nature et de la Vie         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Département des Sciences Biologiques de l'Environnement  </a:t>
          </a:r>
          <a:r>
            <a:rPr lang="fr-FR" sz="1400" b="1" i="0" strike="noStrike">
              <a:solidFill>
                <a:srgbClr val="000000"/>
              </a:solidFill>
              <a:latin typeface="Courier New"/>
              <a:cs typeface="Courier New"/>
            </a:rPr>
            <a:t>    </a:t>
          </a:r>
        </a:p>
      </xdr:txBody>
    </xdr:sp>
    <xdr:clientData/>
  </xdr:twoCellAnchor>
  <xdr:twoCellAnchor>
    <xdr:from>
      <xdr:col>48</xdr:col>
      <xdr:colOff>1571625</xdr:colOff>
      <xdr:row>7</xdr:row>
      <xdr:rowOff>123824</xdr:rowOff>
    </xdr:from>
    <xdr:to>
      <xdr:col>66</xdr:col>
      <xdr:colOff>31750</xdr:colOff>
      <xdr:row>12</xdr:row>
      <xdr:rowOff>47625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23764875" y="1235074"/>
          <a:ext cx="9477375" cy="717551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fr-FR" sz="2000" b="1" i="0" strike="noStrike">
              <a:solidFill>
                <a:srgbClr val="000000"/>
              </a:solidFill>
              <a:latin typeface="Arial"/>
              <a:cs typeface="Arial"/>
            </a:rPr>
            <a:t>Procès Verbal de jury Semestriel des Etudiants de 2ème Année  MASTER </a:t>
          </a:r>
        </a:p>
        <a:p>
          <a:pPr algn="ctr" rtl="1">
            <a:defRPr sz="1000"/>
          </a:pPr>
          <a:r>
            <a:rPr lang="fr-FR" sz="2000" b="1" i="0" strike="noStrike">
              <a:solidFill>
                <a:srgbClr val="000000"/>
              </a:solidFill>
              <a:latin typeface="Arial"/>
              <a:cs typeface="Arial"/>
            </a:rPr>
            <a:t>Option : Sciences Naturelles de l'Environnement</a:t>
          </a:r>
          <a:endParaRPr lang="fr-FR" sz="2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fr-FR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64</xdr:col>
      <xdr:colOff>333374</xdr:colOff>
      <xdr:row>0</xdr:row>
      <xdr:rowOff>79376</xdr:rowOff>
    </xdr:from>
    <xdr:to>
      <xdr:col>67</xdr:col>
      <xdr:colOff>1838323</xdr:colOff>
      <xdr:row>6</xdr:row>
      <xdr:rowOff>107950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31829374" y="79376"/>
          <a:ext cx="3981449" cy="981074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Année Universitaire : 2013/2014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Session : Normale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Nbre :12 </a:t>
          </a:r>
        </a:p>
      </xdr:txBody>
    </xdr:sp>
    <xdr:clientData/>
  </xdr:twoCellAnchor>
  <xdr:twoCellAnchor>
    <xdr:from>
      <xdr:col>73</xdr:col>
      <xdr:colOff>254000</xdr:colOff>
      <xdr:row>8</xdr:row>
      <xdr:rowOff>127000</xdr:rowOff>
    </xdr:from>
    <xdr:to>
      <xdr:col>78</xdr:col>
      <xdr:colOff>1492250</xdr:colOff>
      <xdr:row>13</xdr:row>
      <xdr:rowOff>158750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1592500" y="1397000"/>
          <a:ext cx="8667750" cy="82550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fr-FR" sz="2000" b="1" i="0" strike="noStrike">
              <a:solidFill>
                <a:srgbClr val="000000"/>
              </a:solidFill>
              <a:latin typeface="Arial"/>
              <a:cs typeface="Arial"/>
            </a:rPr>
            <a:t>Procès Verbal de Jury Annuel des Etudiants de 2èmeAnnée  MASTER </a:t>
          </a:r>
        </a:p>
        <a:p>
          <a:pPr algn="ctr" rtl="1">
            <a:defRPr sz="1000"/>
          </a:pPr>
          <a:r>
            <a:rPr lang="fr-FR" sz="2000" b="1" i="0" strike="noStrike">
              <a:solidFill>
                <a:srgbClr val="000000"/>
              </a:solidFill>
              <a:latin typeface="Arial"/>
              <a:cs typeface="Arial"/>
            </a:rPr>
            <a:t>Option : Sciences Naturelles de l'Environnement</a:t>
          </a:r>
          <a:endParaRPr lang="fr-FR" sz="2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fr-FR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78</xdr:col>
      <xdr:colOff>79375</xdr:colOff>
      <xdr:row>0</xdr:row>
      <xdr:rowOff>63500</xdr:rowOff>
    </xdr:from>
    <xdr:to>
      <xdr:col>80</xdr:col>
      <xdr:colOff>1409700</xdr:colOff>
      <xdr:row>6</xdr:row>
      <xdr:rowOff>142875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8847375" y="63500"/>
          <a:ext cx="3997325" cy="1031875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Année Universitaire : 2013/2014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Session : Normale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Nbre : 12</a:t>
          </a:r>
        </a:p>
      </xdr:txBody>
    </xdr:sp>
    <xdr:clientData/>
  </xdr:twoCellAnchor>
  <xdr:twoCellAnchor>
    <xdr:from>
      <xdr:col>71</xdr:col>
      <xdr:colOff>38099</xdr:colOff>
      <xdr:row>0</xdr:row>
      <xdr:rowOff>9525</xdr:rowOff>
    </xdr:from>
    <xdr:to>
      <xdr:col>75</xdr:col>
      <xdr:colOff>873124</xdr:colOff>
      <xdr:row>5</xdr:row>
      <xdr:rowOff>63500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8661974" y="9525"/>
          <a:ext cx="7248525" cy="847725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Faculté des Sciences de la Nature et de la Vie         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Département des Sciences Biologiques de l'Environnement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38099</xdr:rowOff>
    </xdr:from>
    <xdr:to>
      <xdr:col>4</xdr:col>
      <xdr:colOff>495301</xdr:colOff>
      <xdr:row>5</xdr:row>
      <xdr:rowOff>200025</xdr:rowOff>
    </xdr:to>
    <xdr:pic>
      <xdr:nvPicPr>
        <xdr:cNvPr id="2" name="Picture 2" descr="Sans tit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685800" y="590549"/>
          <a:ext cx="3695701" cy="847726"/>
        </a:xfrm>
        <a:prstGeom prst="rect">
          <a:avLst/>
        </a:prstGeom>
        <a:noFill/>
        <a:ln w="9525">
          <a:solidFill>
            <a:schemeClr val="bg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85724</xdr:rowOff>
    </xdr:from>
    <xdr:to>
      <xdr:col>7</xdr:col>
      <xdr:colOff>742950</xdr:colOff>
      <xdr:row>4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4776" y="85724"/>
          <a:ext cx="4667249" cy="609601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fr-FR" sz="1100" b="1" i="0" strike="noStrike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Faculté des sciences de la Nature et de la Vie          Département des Sciences Biologiques de l'Environnement      </a:t>
          </a:r>
        </a:p>
      </xdr:txBody>
    </xdr:sp>
    <xdr:clientData/>
  </xdr:twoCellAnchor>
  <xdr:twoCellAnchor>
    <xdr:from>
      <xdr:col>7</xdr:col>
      <xdr:colOff>466725</xdr:colOff>
      <xdr:row>7</xdr:row>
      <xdr:rowOff>1</xdr:rowOff>
    </xdr:from>
    <xdr:to>
      <xdr:col>17</xdr:col>
      <xdr:colOff>742950</xdr:colOff>
      <xdr:row>10</xdr:row>
      <xdr:rowOff>95251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495800" y="1133476"/>
          <a:ext cx="5724525" cy="581025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Procès Verbal de jury Semestriel des Etudiants de 1ère Année  MASTER </a:t>
          </a:r>
        </a:p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Option : Sciences Naturelles de l'Environnement</a:t>
          </a:r>
          <a:endParaRPr lang="fr-FR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fr-FR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19</xdr:col>
      <xdr:colOff>476249</xdr:colOff>
      <xdr:row>0</xdr:row>
      <xdr:rowOff>66676</xdr:rowOff>
    </xdr:from>
    <xdr:to>
      <xdr:col>21</xdr:col>
      <xdr:colOff>1752599</xdr:colOff>
      <xdr:row>5</xdr:row>
      <xdr:rowOff>66675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477624" y="66676"/>
          <a:ext cx="2867025" cy="809624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fr-FR" sz="1100" b="1" i="0" strike="noStrike">
              <a:solidFill>
                <a:srgbClr val="000000"/>
              </a:solidFill>
              <a:latin typeface="Courier New"/>
              <a:cs typeface="Courier New"/>
            </a:rPr>
            <a:t>Année Universitaire : 2011/2012</a:t>
          </a:r>
        </a:p>
        <a:p>
          <a:pPr algn="l" rtl="1">
            <a:defRPr sz="1000"/>
          </a:pPr>
          <a:r>
            <a:rPr lang="fr-FR" sz="1100" b="1" i="0" strike="noStrike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1">
            <a:defRPr sz="1000"/>
          </a:pPr>
          <a:r>
            <a:rPr lang="fr-FR" sz="1100" b="1" i="0" strike="noStrike">
              <a:solidFill>
                <a:srgbClr val="000000"/>
              </a:solidFill>
              <a:latin typeface="Courier New"/>
              <a:cs typeface="Courier New"/>
            </a:rPr>
            <a:t>Session :Rattrapage</a:t>
          </a:r>
        </a:p>
        <a:p>
          <a:pPr algn="l" rtl="1">
            <a:defRPr sz="1000"/>
          </a:pPr>
          <a:r>
            <a:rPr lang="fr-FR" sz="1100" b="1" i="0" strike="noStrike">
              <a:solidFill>
                <a:srgbClr val="000000"/>
              </a:solidFill>
              <a:latin typeface="Courier New"/>
              <a:cs typeface="Courier New"/>
            </a:rPr>
            <a:t>Nbre : 20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1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1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G38"/>
  <sheetViews>
    <sheetView tabSelected="1" view="pageBreakPreview" topLeftCell="A10" zoomScale="60" zoomScaleNormal="100" workbookViewId="0">
      <selection activeCell="G22" sqref="G22"/>
    </sheetView>
  </sheetViews>
  <sheetFormatPr baseColWidth="10" defaultRowHeight="12.75"/>
  <cols>
    <col min="1" max="1" width="5" customWidth="1"/>
    <col min="2" max="2" width="20.85546875" customWidth="1"/>
    <col min="3" max="3" width="13" customWidth="1"/>
    <col min="4" max="4" width="25.5703125" customWidth="1"/>
    <col min="5" max="5" width="19.140625" customWidth="1"/>
    <col min="6" max="6" width="32" customWidth="1"/>
    <col min="7" max="7" width="21.42578125" customWidth="1"/>
    <col min="8" max="8" width="9.140625" customWidth="1"/>
    <col min="9" max="9" width="7.42578125" hidden="1" customWidth="1"/>
    <col min="10" max="10" width="10.7109375" hidden="1" customWidth="1"/>
    <col min="11" max="13" width="6.28515625" hidden="1" customWidth="1"/>
    <col min="14" max="14" width="14" customWidth="1"/>
    <col min="15" max="15" width="10" customWidth="1"/>
    <col min="16" max="16" width="7.5703125" hidden="1" customWidth="1"/>
    <col min="17" max="17" width="11.5703125" hidden="1" customWidth="1"/>
    <col min="18" max="19" width="6.42578125" hidden="1" customWidth="1"/>
    <col min="20" max="20" width="6" hidden="1" customWidth="1"/>
    <col min="21" max="21" width="14.5703125" customWidth="1"/>
    <col min="22" max="22" width="8.85546875" customWidth="1"/>
    <col min="23" max="23" width="7.42578125" hidden="1" customWidth="1"/>
    <col min="24" max="24" width="11" hidden="1" customWidth="1"/>
    <col min="25" max="25" width="8.5703125" hidden="1" customWidth="1"/>
    <col min="26" max="26" width="7.85546875" hidden="1" customWidth="1"/>
    <col min="27" max="27" width="6.85546875" hidden="1" customWidth="1"/>
    <col min="28" max="28" width="13.7109375" customWidth="1"/>
    <col min="29" max="29" width="12.85546875" customWidth="1"/>
    <col min="30" max="31" width="6.7109375" hidden="1" customWidth="1"/>
    <col min="32" max="32" width="5.85546875" customWidth="1"/>
    <col min="34" max="35" width="7.5703125" hidden="1" customWidth="1"/>
    <col min="36" max="36" width="7" customWidth="1"/>
    <col min="37" max="37" width="11.7109375" customWidth="1"/>
    <col min="38" max="39" width="6.85546875" hidden="1" customWidth="1"/>
    <col min="40" max="40" width="6.42578125" customWidth="1"/>
    <col min="41" max="41" width="18" customWidth="1"/>
    <col min="42" max="42" width="1.140625" hidden="1" customWidth="1"/>
    <col min="43" max="43" width="10.42578125" customWidth="1"/>
    <col min="44" max="44" width="16.42578125" customWidth="1"/>
    <col min="45" max="45" width="8.5703125" customWidth="1"/>
    <col min="46" max="46" width="31.28515625" customWidth="1"/>
    <col min="47" max="47" width="38.140625" customWidth="1"/>
    <col min="48" max="48" width="8.28515625" customWidth="1"/>
    <col min="49" max="49" width="26.42578125" customWidth="1"/>
    <col min="50" max="50" width="20.5703125" customWidth="1"/>
    <col min="51" max="51" width="25.7109375" customWidth="1"/>
    <col min="52" max="53" width="8.28515625" customWidth="1"/>
    <col min="54" max="54" width="14.28515625" customWidth="1"/>
    <col min="55" max="57" width="4.7109375" customWidth="1"/>
    <col min="58" max="58" width="15.85546875" customWidth="1"/>
    <col min="59" max="59" width="14.85546875" customWidth="1"/>
    <col min="60" max="61" width="7" customWidth="1"/>
    <col min="62" max="62" width="5.7109375" customWidth="1"/>
    <col min="63" max="63" width="16.140625" customWidth="1"/>
    <col min="64" max="64" width="7" customWidth="1"/>
    <col min="66" max="66" width="14.28515625" customWidth="1"/>
    <col min="68" max="68" width="29" customWidth="1"/>
    <col min="69" max="69" width="19.85546875" customWidth="1"/>
    <col min="70" max="70" width="3.5703125" customWidth="1"/>
    <col min="71" max="71" width="17.28515625" customWidth="1"/>
    <col min="73" max="73" width="29.28515625" customWidth="1"/>
    <col min="74" max="74" width="24.140625" customWidth="1"/>
    <col min="75" max="75" width="31.42578125" customWidth="1"/>
    <col min="76" max="76" width="19.28515625" customWidth="1"/>
    <col min="77" max="77" width="17.5703125" customWidth="1"/>
    <col min="78" max="78" width="19.140625" customWidth="1"/>
    <col min="79" max="79" width="22.7109375" customWidth="1"/>
    <col min="80" max="80" width="17.42578125" customWidth="1"/>
    <col min="81" max="81" width="22.140625" customWidth="1"/>
    <col min="82" max="82" width="15.42578125" hidden="1" customWidth="1"/>
    <col min="83" max="83" width="13.28515625" customWidth="1"/>
    <col min="84" max="84" width="15.42578125" customWidth="1"/>
    <col min="85" max="85" width="14.7109375" customWidth="1"/>
  </cols>
  <sheetData>
    <row r="1" spans="1:85">
      <c r="A1" s="1"/>
      <c r="B1" s="2"/>
      <c r="C1" s="2"/>
      <c r="D1" s="2"/>
      <c r="E1" s="2"/>
      <c r="F1" s="2"/>
      <c r="G1" s="2"/>
      <c r="H1" s="12"/>
      <c r="I1" s="14"/>
      <c r="J1" s="14"/>
      <c r="K1" s="14"/>
      <c r="L1" s="14"/>
      <c r="M1" s="14"/>
      <c r="N1" s="14"/>
      <c r="O1" s="2"/>
      <c r="P1" s="2"/>
      <c r="Q1" s="2"/>
      <c r="R1" s="2"/>
      <c r="S1" s="2"/>
      <c r="T1" s="2"/>
      <c r="U1" s="2"/>
      <c r="V1" s="11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  <c r="AV1" s="1"/>
      <c r="AW1" s="2"/>
      <c r="AX1" s="2"/>
      <c r="AY1" s="2"/>
      <c r="AZ1" s="2"/>
      <c r="BA1" s="2"/>
      <c r="BB1" s="2"/>
      <c r="BC1" s="12"/>
      <c r="BD1" s="14"/>
      <c r="BE1" s="14"/>
      <c r="BF1" s="14"/>
      <c r="BG1" s="2"/>
      <c r="BH1" s="2"/>
      <c r="BI1" s="2"/>
      <c r="BJ1" s="2"/>
      <c r="BK1" s="2"/>
      <c r="BL1" s="2"/>
      <c r="BM1" s="2"/>
      <c r="BN1" s="2"/>
      <c r="BO1" s="2"/>
      <c r="BP1" s="2"/>
      <c r="BQ1" s="5"/>
      <c r="BR1" s="5"/>
      <c r="BS1" s="5"/>
      <c r="BT1" s="1"/>
      <c r="BU1" s="2"/>
      <c r="BV1" s="2"/>
      <c r="BW1" s="2"/>
      <c r="BX1" s="2"/>
      <c r="BY1" s="2"/>
      <c r="BZ1" s="2"/>
      <c r="CA1" s="2"/>
      <c r="CB1" s="2"/>
      <c r="CC1" s="2"/>
      <c r="CD1" s="3"/>
      <c r="CE1" s="5"/>
      <c r="CF1" s="5"/>
      <c r="CG1" s="5"/>
    </row>
    <row r="2" spans="1:85">
      <c r="A2" s="4"/>
      <c r="B2" s="5"/>
      <c r="C2" s="5"/>
      <c r="D2" s="5"/>
      <c r="E2" s="5"/>
      <c r="F2" s="5"/>
      <c r="G2" s="5"/>
      <c r="H2" s="13"/>
      <c r="I2" s="15"/>
      <c r="J2" s="15"/>
      <c r="K2" s="15"/>
      <c r="L2" s="15"/>
      <c r="M2" s="15"/>
      <c r="N2" s="15"/>
      <c r="O2" s="5"/>
      <c r="P2" s="5"/>
      <c r="Q2" s="5"/>
      <c r="R2" s="5"/>
      <c r="S2" s="5"/>
      <c r="T2" s="5"/>
      <c r="U2" s="5"/>
      <c r="V2" s="10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6"/>
      <c r="AV2" s="4"/>
      <c r="AW2" s="5"/>
      <c r="AX2" s="5"/>
      <c r="AY2" s="5"/>
      <c r="AZ2" s="5"/>
      <c r="BA2" s="5"/>
      <c r="BB2" s="5"/>
      <c r="BC2" s="13"/>
      <c r="BD2" s="15"/>
      <c r="BE2" s="15"/>
      <c r="BF2" s="15"/>
      <c r="BG2" s="5"/>
      <c r="BH2" s="5"/>
      <c r="BI2" s="5"/>
      <c r="BJ2" s="5"/>
      <c r="BK2" s="5"/>
      <c r="BL2" s="5"/>
      <c r="BM2" s="5"/>
      <c r="BN2" s="5"/>
      <c r="BO2" s="5"/>
      <c r="BP2" s="6"/>
      <c r="BQ2" s="5"/>
      <c r="BR2" s="5"/>
      <c r="BS2" s="5"/>
      <c r="BT2" s="4"/>
      <c r="BU2" s="5"/>
      <c r="BV2" s="5"/>
      <c r="BW2" s="5"/>
      <c r="BX2" s="5"/>
      <c r="BY2" s="5"/>
      <c r="BZ2" s="5"/>
      <c r="CA2" s="5"/>
      <c r="CB2" s="5"/>
      <c r="CC2" s="5"/>
      <c r="CD2" s="6"/>
    </row>
    <row r="3" spans="1:85">
      <c r="A3" s="4"/>
      <c r="B3" s="5"/>
      <c r="C3" s="5"/>
      <c r="D3" s="5"/>
      <c r="E3" s="5"/>
      <c r="F3" s="5"/>
      <c r="G3" s="5"/>
      <c r="H3" s="13"/>
      <c r="I3" s="15"/>
      <c r="J3" s="15"/>
      <c r="K3" s="15"/>
      <c r="L3" s="15"/>
      <c r="M3" s="15"/>
      <c r="N3" s="15"/>
      <c r="O3" s="5"/>
      <c r="P3" s="5"/>
      <c r="Q3" s="5"/>
      <c r="R3" s="5"/>
      <c r="S3" s="5"/>
      <c r="T3" s="5"/>
      <c r="U3" s="5"/>
      <c r="V3" s="10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6"/>
      <c r="AV3" s="4"/>
      <c r="AW3" s="5"/>
      <c r="AX3" s="5"/>
      <c r="AY3" s="5"/>
      <c r="AZ3" s="5"/>
      <c r="BA3" s="5"/>
      <c r="BB3" s="5"/>
      <c r="BC3" s="13"/>
      <c r="BD3" s="15"/>
      <c r="BE3" s="15"/>
      <c r="BF3" s="15"/>
      <c r="BG3" s="5"/>
      <c r="BH3" s="5"/>
      <c r="BI3" s="5"/>
      <c r="BJ3" s="5"/>
      <c r="BK3" s="5"/>
      <c r="BL3" s="5"/>
      <c r="BM3" s="5"/>
      <c r="BN3" s="5"/>
      <c r="BO3" s="5"/>
      <c r="BP3" s="6"/>
      <c r="BQ3" s="5"/>
      <c r="BR3" s="5"/>
      <c r="BS3" s="5"/>
      <c r="BT3" s="4"/>
      <c r="BU3" s="5"/>
      <c r="BV3" s="5"/>
      <c r="BW3" s="5"/>
      <c r="BX3" s="5"/>
      <c r="BY3" s="5"/>
      <c r="BZ3" s="5"/>
      <c r="CA3" s="5"/>
      <c r="CB3" s="5"/>
      <c r="CC3" s="5"/>
      <c r="CD3" s="6"/>
    </row>
    <row r="4" spans="1:85">
      <c r="A4" s="4"/>
      <c r="B4" s="5"/>
      <c r="C4" s="5"/>
      <c r="D4" s="5"/>
      <c r="E4" s="5"/>
      <c r="F4" s="5"/>
      <c r="G4" s="5"/>
      <c r="H4" s="13"/>
      <c r="I4" s="15"/>
      <c r="J4" s="15"/>
      <c r="K4" s="15"/>
      <c r="L4" s="15"/>
      <c r="M4" s="15"/>
      <c r="N4" s="15"/>
      <c r="O4" s="5"/>
      <c r="P4" s="5"/>
      <c r="Q4" s="5"/>
      <c r="R4" s="5"/>
      <c r="S4" s="5"/>
      <c r="T4" s="5"/>
      <c r="U4" s="5"/>
      <c r="V4" s="10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6"/>
      <c r="AV4" s="4"/>
      <c r="AW4" s="5"/>
      <c r="AX4" s="5"/>
      <c r="AY4" s="5"/>
      <c r="AZ4" s="5"/>
      <c r="BA4" s="5"/>
      <c r="BB4" s="5"/>
      <c r="BC4" s="13"/>
      <c r="BD4" s="15"/>
      <c r="BE4" s="15"/>
      <c r="BF4" s="15"/>
      <c r="BG4" s="5"/>
      <c r="BH4" s="5"/>
      <c r="BI4" s="5"/>
      <c r="BJ4" s="5"/>
      <c r="BK4" s="5"/>
      <c r="BL4" s="5"/>
      <c r="BM4" s="5"/>
      <c r="BN4" s="5"/>
      <c r="BO4" s="5"/>
      <c r="BP4" s="6"/>
      <c r="BQ4" s="5"/>
      <c r="BR4" s="5"/>
      <c r="BS4" s="5"/>
      <c r="BT4" s="4"/>
      <c r="BU4" s="5"/>
      <c r="BV4" s="5"/>
      <c r="BW4" s="5"/>
      <c r="BX4" s="5"/>
      <c r="BY4" s="5"/>
      <c r="BZ4" s="5"/>
      <c r="CA4" s="5"/>
      <c r="CB4" s="5"/>
      <c r="CC4" s="5"/>
      <c r="CD4" s="6"/>
    </row>
    <row r="5" spans="1:85">
      <c r="A5" s="4"/>
      <c r="B5" s="5"/>
      <c r="C5" s="5"/>
      <c r="D5" s="5"/>
      <c r="E5" s="5"/>
      <c r="F5" s="5"/>
      <c r="G5" s="5"/>
      <c r="H5" s="13"/>
      <c r="I5" s="15"/>
      <c r="J5" s="15"/>
      <c r="K5" s="15"/>
      <c r="L5" s="15"/>
      <c r="M5" s="15"/>
      <c r="N5" s="15"/>
      <c r="O5" s="5"/>
      <c r="P5" s="5"/>
      <c r="Q5" s="5"/>
      <c r="R5" s="5"/>
      <c r="S5" s="5"/>
      <c r="T5" s="5"/>
      <c r="U5" s="5"/>
      <c r="V5" s="10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6"/>
      <c r="AV5" s="4"/>
      <c r="AW5" s="5"/>
      <c r="AX5" s="5"/>
      <c r="AY5" s="5"/>
      <c r="AZ5" s="5"/>
      <c r="BA5" s="5"/>
      <c r="BB5" s="5"/>
      <c r="BC5" s="13"/>
      <c r="BD5" s="15"/>
      <c r="BE5" s="15"/>
      <c r="BF5" s="15"/>
      <c r="BG5" s="5"/>
      <c r="BH5" s="5"/>
      <c r="BI5" s="5"/>
      <c r="BJ5" s="5"/>
      <c r="BK5" s="5"/>
      <c r="BL5" s="5"/>
      <c r="BM5" s="5"/>
      <c r="BN5" s="5"/>
      <c r="BO5" s="5"/>
      <c r="BP5" s="6"/>
      <c r="BQ5" s="5"/>
      <c r="BR5" s="5"/>
      <c r="BS5" s="5"/>
      <c r="BT5" s="4"/>
      <c r="BU5" s="5"/>
      <c r="BV5" s="5"/>
      <c r="BW5" s="5"/>
      <c r="BX5" s="5"/>
      <c r="BY5" s="5"/>
      <c r="BZ5" s="5"/>
      <c r="CA5" s="5"/>
      <c r="CB5" s="5"/>
      <c r="CC5" s="5"/>
      <c r="CD5" s="6"/>
    </row>
    <row r="6" spans="1:85">
      <c r="A6" s="4"/>
      <c r="B6" s="5"/>
      <c r="C6" s="5"/>
      <c r="D6" s="5"/>
      <c r="E6" s="5"/>
      <c r="F6" s="5"/>
      <c r="G6" s="5"/>
      <c r="H6" s="13"/>
      <c r="I6" s="15"/>
      <c r="J6" s="15"/>
      <c r="K6" s="15"/>
      <c r="L6" s="15"/>
      <c r="M6" s="15"/>
      <c r="N6" s="15"/>
      <c r="O6" s="5"/>
      <c r="P6" s="5"/>
      <c r="Q6" s="5"/>
      <c r="R6" s="5"/>
      <c r="S6" s="5"/>
      <c r="T6" s="5"/>
      <c r="U6" s="5"/>
      <c r="V6" s="10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6"/>
      <c r="AV6" s="4"/>
      <c r="AW6" s="5"/>
      <c r="AX6" s="5"/>
      <c r="AY6" s="5"/>
      <c r="AZ6" s="5"/>
      <c r="BA6" s="5"/>
      <c r="BB6" s="5"/>
      <c r="BC6" s="13"/>
      <c r="BD6" s="15"/>
      <c r="BE6" s="15"/>
      <c r="BF6" s="15"/>
      <c r="BG6" s="5"/>
      <c r="BH6" s="5"/>
      <c r="BI6" s="5"/>
      <c r="BJ6" s="5"/>
      <c r="BK6" s="5"/>
      <c r="BL6" s="5"/>
      <c r="BM6" s="5"/>
      <c r="BN6" s="5"/>
      <c r="BO6" s="5"/>
      <c r="BP6" s="6"/>
      <c r="BQ6" s="5"/>
      <c r="BR6" s="5"/>
      <c r="BS6" s="5"/>
      <c r="BT6" s="4"/>
      <c r="BU6" s="5"/>
      <c r="BV6" s="5"/>
      <c r="BW6" s="5"/>
      <c r="BX6" s="5"/>
      <c r="BY6" s="5"/>
      <c r="BZ6" s="5"/>
      <c r="CA6" s="5"/>
      <c r="CB6" s="5"/>
      <c r="CC6" s="5"/>
      <c r="CD6" s="6"/>
    </row>
    <row r="7" spans="1:85">
      <c r="A7" s="4"/>
      <c r="B7" s="5"/>
      <c r="C7" s="5"/>
      <c r="D7" s="5"/>
      <c r="E7" s="5"/>
      <c r="F7" s="5"/>
      <c r="G7" s="5"/>
      <c r="H7" s="13"/>
      <c r="I7" s="15"/>
      <c r="J7" s="15"/>
      <c r="K7" s="15"/>
      <c r="L7" s="15"/>
      <c r="M7" s="15"/>
      <c r="N7" s="15"/>
      <c r="O7" s="5"/>
      <c r="P7" s="5"/>
      <c r="Q7" s="5"/>
      <c r="R7" s="5"/>
      <c r="S7" s="5"/>
      <c r="T7" s="5"/>
      <c r="U7" s="5"/>
      <c r="V7" s="10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6"/>
      <c r="AV7" s="4"/>
      <c r="AW7" s="5"/>
      <c r="AX7" s="5"/>
      <c r="AY7" s="5"/>
      <c r="AZ7" s="5"/>
      <c r="BA7" s="5"/>
      <c r="BB7" s="5"/>
      <c r="BC7" s="13"/>
      <c r="BD7" s="15"/>
      <c r="BE7" s="15"/>
      <c r="BF7" s="15"/>
      <c r="BG7" s="5"/>
      <c r="BH7" s="5"/>
      <c r="BI7" s="5"/>
      <c r="BJ7" s="5"/>
      <c r="BK7" s="5"/>
      <c r="BL7" s="5"/>
      <c r="BM7" s="5"/>
      <c r="BN7" s="5"/>
      <c r="BO7" s="5"/>
      <c r="BP7" s="6"/>
      <c r="BQ7" s="5"/>
      <c r="BR7" s="5"/>
      <c r="BS7" s="5"/>
      <c r="BT7" s="4"/>
      <c r="BU7" s="5"/>
      <c r="BV7" s="5"/>
      <c r="BW7" s="5"/>
      <c r="BX7" s="5"/>
      <c r="BY7" s="5"/>
      <c r="BZ7" s="5"/>
      <c r="CA7" s="5"/>
      <c r="CB7" s="5"/>
      <c r="CC7" s="5"/>
      <c r="CD7" s="6"/>
    </row>
    <row r="8" spans="1:85">
      <c r="A8" s="4"/>
      <c r="B8" s="5"/>
      <c r="C8" s="5"/>
      <c r="D8" s="5"/>
      <c r="E8" s="5"/>
      <c r="F8" s="5"/>
      <c r="G8" s="5"/>
      <c r="H8" s="13"/>
      <c r="I8" s="15"/>
      <c r="J8" s="15"/>
      <c r="K8" s="15"/>
      <c r="L8" s="15"/>
      <c r="M8" s="15"/>
      <c r="N8" s="15"/>
      <c r="O8" s="5"/>
      <c r="P8" s="5"/>
      <c r="Q8" s="5"/>
      <c r="R8" s="5"/>
      <c r="S8" s="5"/>
      <c r="T8" s="5"/>
      <c r="U8" s="5"/>
      <c r="V8" s="10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6"/>
      <c r="AV8" s="4"/>
      <c r="AW8" s="5"/>
      <c r="AX8" s="5"/>
      <c r="AY8" s="5"/>
      <c r="AZ8" s="5"/>
      <c r="BA8" s="5"/>
      <c r="BB8" s="5"/>
      <c r="BC8" s="13"/>
      <c r="BD8" s="15"/>
      <c r="BE8" s="15"/>
      <c r="BF8" s="15"/>
      <c r="BG8" s="5"/>
      <c r="BH8" s="5"/>
      <c r="BI8" s="5"/>
      <c r="BJ8" s="5"/>
      <c r="BK8" s="5"/>
      <c r="BL8" s="5"/>
      <c r="BM8" s="5"/>
      <c r="BN8" s="5"/>
      <c r="BO8" s="5"/>
      <c r="BP8" s="6"/>
      <c r="BQ8" s="5"/>
      <c r="BR8" s="5"/>
      <c r="BS8" s="5"/>
      <c r="BT8" s="4"/>
      <c r="BU8" s="5"/>
      <c r="BV8" s="5"/>
      <c r="BW8" s="5"/>
      <c r="BX8" s="5"/>
      <c r="BY8" s="5"/>
      <c r="BZ8" s="5"/>
      <c r="CA8" s="5"/>
      <c r="CB8" s="5"/>
      <c r="CC8" s="5"/>
      <c r="CD8" s="6"/>
    </row>
    <row r="9" spans="1:85">
      <c r="A9" s="4"/>
      <c r="B9" s="5"/>
      <c r="C9" s="5"/>
      <c r="D9" s="5"/>
      <c r="E9" s="5"/>
      <c r="F9" s="5"/>
      <c r="G9" s="5"/>
      <c r="H9" s="13"/>
      <c r="I9" s="15"/>
      <c r="J9" s="15"/>
      <c r="K9" s="15"/>
      <c r="L9" s="15"/>
      <c r="M9" s="15"/>
      <c r="N9" s="15"/>
      <c r="O9" s="5"/>
      <c r="P9" s="5"/>
      <c r="Q9" s="5"/>
      <c r="R9" s="5"/>
      <c r="S9" s="5"/>
      <c r="T9" s="5"/>
      <c r="U9" s="5"/>
      <c r="V9" s="10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6"/>
      <c r="AV9" s="4"/>
      <c r="AW9" s="5"/>
      <c r="AX9" s="5"/>
      <c r="AY9" s="5"/>
      <c r="AZ9" s="5"/>
      <c r="BA9" s="5"/>
      <c r="BB9" s="5"/>
      <c r="BC9" s="13"/>
      <c r="BD9" s="15"/>
      <c r="BE9" s="15"/>
      <c r="BF9" s="15"/>
      <c r="BG9" s="5"/>
      <c r="BH9" s="5"/>
      <c r="BI9" s="5"/>
      <c r="BJ9" s="5"/>
      <c r="BK9" s="5"/>
      <c r="BL9" s="5"/>
      <c r="BM9" s="5"/>
      <c r="BN9" s="5"/>
      <c r="BO9" s="5"/>
      <c r="BP9" s="6"/>
      <c r="BQ9" s="5"/>
      <c r="BR9" s="5"/>
      <c r="BS9" s="5"/>
      <c r="BT9" s="4"/>
      <c r="BU9" s="5"/>
      <c r="BV9" s="5"/>
      <c r="BW9" s="5"/>
      <c r="BX9" s="5"/>
      <c r="BY9" s="5"/>
      <c r="BZ9" s="5"/>
      <c r="CA9" s="5"/>
      <c r="CB9" s="5"/>
      <c r="CC9" s="5"/>
      <c r="CD9" s="6"/>
    </row>
    <row r="10" spans="1:8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6"/>
      <c r="AV10" s="4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6"/>
      <c r="BQ10" s="5"/>
      <c r="BR10" s="5"/>
      <c r="BS10" s="5"/>
      <c r="BT10" s="4"/>
      <c r="BU10" s="5"/>
      <c r="BV10" s="5"/>
      <c r="BW10" s="5"/>
      <c r="BX10" s="5"/>
      <c r="BY10" s="5"/>
      <c r="BZ10" s="5"/>
      <c r="CA10" s="5"/>
      <c r="CB10" s="5"/>
      <c r="CC10" s="5"/>
      <c r="CD10" s="6"/>
    </row>
    <row r="11" spans="1:8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6"/>
      <c r="AV11" s="4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6"/>
      <c r="BQ11" s="5"/>
      <c r="BR11" s="5"/>
      <c r="BS11" s="5"/>
      <c r="BT11" s="4"/>
      <c r="BU11" s="5"/>
      <c r="BV11" s="5"/>
      <c r="BW11" s="5"/>
      <c r="BX11" s="5"/>
      <c r="BY11" s="5"/>
      <c r="BZ11" s="5"/>
      <c r="CA11" s="5"/>
      <c r="CB11" s="5"/>
      <c r="CC11" s="5"/>
      <c r="CD11" s="6"/>
    </row>
    <row r="12" spans="1:8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6"/>
      <c r="AV12" s="4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6"/>
      <c r="BQ12" s="5"/>
      <c r="BR12" s="5"/>
      <c r="BS12" s="5"/>
      <c r="BT12" s="4"/>
      <c r="BU12" s="5"/>
      <c r="BV12" s="5"/>
      <c r="BW12" s="5"/>
      <c r="BX12" s="5"/>
      <c r="BY12" s="5"/>
      <c r="BZ12" s="5"/>
      <c r="CA12" s="5"/>
      <c r="CB12" s="5"/>
      <c r="CC12" s="5"/>
      <c r="CD12" s="6"/>
    </row>
    <row r="13" spans="1:85">
      <c r="A13" s="4"/>
      <c r="B13" s="5"/>
      <c r="C13" s="5"/>
      <c r="D13" s="5"/>
      <c r="E13" s="5"/>
      <c r="F13" s="5"/>
      <c r="G13" s="5"/>
      <c r="H13" s="22"/>
      <c r="I13" s="8"/>
      <c r="J13" s="8"/>
      <c r="K13" s="8"/>
      <c r="L13" s="8"/>
      <c r="M13" s="8"/>
      <c r="N13" s="8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8"/>
      <c r="AS13" s="8"/>
      <c r="AT13" s="23"/>
      <c r="AV13" s="4"/>
      <c r="AW13" s="5"/>
      <c r="AX13" s="5"/>
      <c r="AY13" s="5"/>
      <c r="AZ13" s="5"/>
      <c r="BA13" s="5"/>
      <c r="BB13" s="5"/>
      <c r="BC13" s="22"/>
      <c r="BD13" s="8"/>
      <c r="BE13" s="8"/>
      <c r="BF13" s="8"/>
      <c r="BG13" s="22"/>
      <c r="BH13" s="22"/>
      <c r="BI13" s="22"/>
      <c r="BJ13" s="22"/>
      <c r="BK13" s="22"/>
      <c r="BL13" s="22"/>
      <c r="BM13" s="22"/>
      <c r="BN13" s="22"/>
      <c r="BO13" s="22"/>
      <c r="BP13" s="23"/>
      <c r="BQ13" s="8"/>
      <c r="BR13" s="8"/>
      <c r="BS13" s="8"/>
      <c r="BT13" s="77"/>
      <c r="BU13" s="22"/>
      <c r="BV13" s="5"/>
      <c r="BW13" s="5"/>
      <c r="BX13" s="5"/>
      <c r="BY13" s="5"/>
      <c r="BZ13" s="5"/>
      <c r="CA13" s="5"/>
      <c r="CB13" s="5"/>
      <c r="CC13" s="5"/>
      <c r="CD13" s="6"/>
    </row>
    <row r="14" spans="1:85" ht="13.5" thickBot="1">
      <c r="A14" s="4"/>
      <c r="B14" s="5"/>
      <c r="C14" s="5"/>
      <c r="D14" s="5"/>
      <c r="E14" s="5"/>
      <c r="F14" s="5"/>
      <c r="G14" s="5"/>
      <c r="H14" s="5"/>
      <c r="I14" s="8"/>
      <c r="J14" s="8"/>
      <c r="K14" s="8"/>
      <c r="L14" s="8"/>
      <c r="M14" s="8"/>
      <c r="N14" s="8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8"/>
      <c r="AS14" s="8"/>
      <c r="AT14" s="6"/>
      <c r="AV14" s="4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6"/>
      <c r="BT14" s="4"/>
      <c r="BU14" s="5"/>
      <c r="BV14" s="5"/>
      <c r="BW14" s="5"/>
      <c r="BX14" s="5"/>
      <c r="BY14" s="5"/>
      <c r="BZ14" s="5"/>
      <c r="CA14" s="5"/>
      <c r="CB14" s="5"/>
      <c r="CC14" s="5"/>
      <c r="CD14" s="6"/>
    </row>
    <row r="15" spans="1:85" s="61" customFormat="1" ht="30" customHeight="1" thickBot="1">
      <c r="A15" s="189"/>
      <c r="B15" s="188"/>
      <c r="C15" s="188"/>
      <c r="D15" s="188"/>
      <c r="E15" s="188"/>
      <c r="F15" s="188"/>
      <c r="G15" s="188"/>
      <c r="H15" s="225" t="s">
        <v>180</v>
      </c>
      <c r="I15" s="226"/>
      <c r="J15" s="226"/>
      <c r="K15" s="226"/>
      <c r="L15" s="226"/>
      <c r="M15" s="226"/>
      <c r="N15" s="226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6"/>
      <c r="AV15" s="85"/>
      <c r="AW15" s="86"/>
      <c r="AX15" s="86"/>
      <c r="AY15" s="86"/>
      <c r="AZ15" s="194" t="s">
        <v>210</v>
      </c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6"/>
      <c r="BT15" s="143"/>
      <c r="BU15" s="144"/>
      <c r="BV15" s="144"/>
      <c r="BW15" s="144"/>
      <c r="BX15" s="144"/>
      <c r="BY15" s="144"/>
      <c r="BZ15" s="144"/>
      <c r="CA15" s="144"/>
      <c r="CB15" s="144"/>
      <c r="CC15" s="144"/>
      <c r="CD15" s="145"/>
    </row>
    <row r="16" spans="1:85" s="61" customFormat="1" ht="30" customHeight="1" thickBot="1">
      <c r="A16" s="189"/>
      <c r="B16" s="188"/>
      <c r="C16" s="188"/>
      <c r="D16" s="188"/>
      <c r="E16" s="188"/>
      <c r="F16" s="188"/>
      <c r="G16" s="188"/>
      <c r="H16" s="244" t="s">
        <v>181</v>
      </c>
      <c r="I16" s="245"/>
      <c r="J16" s="245"/>
      <c r="K16" s="245"/>
      <c r="L16" s="245"/>
      <c r="M16" s="245"/>
      <c r="N16" s="246"/>
      <c r="O16" s="210" t="s">
        <v>182</v>
      </c>
      <c r="P16" s="210"/>
      <c r="Q16" s="210"/>
      <c r="R16" s="210"/>
      <c r="S16" s="210"/>
      <c r="T16" s="210"/>
      <c r="U16" s="211"/>
      <c r="V16" s="201" t="s">
        <v>183</v>
      </c>
      <c r="W16" s="201"/>
      <c r="X16" s="201"/>
      <c r="Y16" s="201"/>
      <c r="Z16" s="201"/>
      <c r="AA16" s="201"/>
      <c r="AB16" s="236"/>
      <c r="AC16" s="220" t="s">
        <v>165</v>
      </c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21"/>
      <c r="AO16" s="220" t="s">
        <v>166</v>
      </c>
      <c r="AP16" s="210"/>
      <c r="AQ16" s="210"/>
      <c r="AR16" s="210"/>
      <c r="AS16" s="210"/>
      <c r="AT16" s="221"/>
      <c r="AV16" s="85"/>
      <c r="AW16" s="86"/>
      <c r="AX16" s="86"/>
      <c r="AY16" s="86"/>
      <c r="AZ16" s="238" t="s">
        <v>211</v>
      </c>
      <c r="BA16" s="239"/>
      <c r="BB16" s="239"/>
      <c r="BC16" s="239"/>
      <c r="BD16" s="239"/>
      <c r="BE16" s="239"/>
      <c r="BF16" s="240"/>
      <c r="BG16" s="220" t="s">
        <v>146</v>
      </c>
      <c r="BH16" s="210"/>
      <c r="BI16" s="210"/>
      <c r="BJ16" s="210"/>
      <c r="BK16" s="220"/>
      <c r="BL16" s="210"/>
      <c r="BM16" s="210"/>
      <c r="BN16" s="210"/>
      <c r="BO16" s="210"/>
      <c r="BP16" s="221"/>
      <c r="BT16" s="143"/>
      <c r="BU16" s="144"/>
      <c r="BV16" s="144"/>
      <c r="BW16" s="144"/>
      <c r="BX16" s="227" t="s">
        <v>168</v>
      </c>
      <c r="BY16" s="228"/>
      <c r="BZ16" s="228"/>
      <c r="CA16" s="228"/>
      <c r="CB16" s="228"/>
      <c r="CC16" s="228"/>
      <c r="CD16" s="229"/>
    </row>
    <row r="17" spans="1:82" s="61" customFormat="1" ht="30" customHeight="1" thickBot="1">
      <c r="A17" s="197" t="s">
        <v>1</v>
      </c>
      <c r="B17" s="200" t="s">
        <v>3</v>
      </c>
      <c r="C17" s="200" t="s">
        <v>4</v>
      </c>
      <c r="D17" s="200" t="s">
        <v>2</v>
      </c>
      <c r="E17" s="203" t="s">
        <v>19</v>
      </c>
      <c r="F17" s="203" t="s">
        <v>20</v>
      </c>
      <c r="G17" s="209" t="s">
        <v>21</v>
      </c>
      <c r="H17" s="206" t="s">
        <v>118</v>
      </c>
      <c r="I17" s="207"/>
      <c r="J17" s="207"/>
      <c r="K17" s="207"/>
      <c r="L17" s="207"/>
      <c r="M17" s="207"/>
      <c r="N17" s="208"/>
      <c r="O17" s="212" t="s">
        <v>184</v>
      </c>
      <c r="P17" s="207"/>
      <c r="Q17" s="207"/>
      <c r="R17" s="207"/>
      <c r="S17" s="207"/>
      <c r="T17" s="207"/>
      <c r="U17" s="208"/>
      <c r="V17" s="212" t="s">
        <v>186</v>
      </c>
      <c r="W17" s="207"/>
      <c r="X17" s="207"/>
      <c r="Y17" s="207"/>
      <c r="Z17" s="207"/>
      <c r="AA17" s="207"/>
      <c r="AB17" s="237"/>
      <c r="AC17" s="222"/>
      <c r="AD17" s="223"/>
      <c r="AE17" s="223"/>
      <c r="AF17" s="223"/>
      <c r="AG17" s="210"/>
      <c r="AH17" s="210"/>
      <c r="AI17" s="210"/>
      <c r="AJ17" s="210"/>
      <c r="AK17" s="223"/>
      <c r="AL17" s="223"/>
      <c r="AM17" s="223"/>
      <c r="AN17" s="224"/>
      <c r="AO17" s="222"/>
      <c r="AP17" s="223"/>
      <c r="AQ17" s="223"/>
      <c r="AR17" s="223"/>
      <c r="AS17" s="223"/>
      <c r="AT17" s="224"/>
      <c r="AV17" s="85"/>
      <c r="AW17" s="86"/>
      <c r="AX17" s="86"/>
      <c r="AY17" s="86"/>
      <c r="AZ17" s="241" t="s">
        <v>187</v>
      </c>
      <c r="BA17" s="242"/>
      <c r="BB17" s="242"/>
      <c r="BC17" s="242"/>
      <c r="BD17" s="242"/>
      <c r="BE17" s="242"/>
      <c r="BF17" s="243"/>
      <c r="BG17" s="222"/>
      <c r="BH17" s="223"/>
      <c r="BI17" s="223"/>
      <c r="BJ17" s="223"/>
      <c r="BK17" s="220"/>
      <c r="BL17" s="210"/>
      <c r="BM17" s="210"/>
      <c r="BN17" s="210"/>
      <c r="BO17" s="210"/>
      <c r="BP17" s="221"/>
      <c r="BQ17" s="86"/>
      <c r="BR17" s="86"/>
      <c r="BS17" s="86"/>
      <c r="BT17" s="143"/>
      <c r="BU17" s="144"/>
      <c r="BV17" s="144"/>
      <c r="BW17" s="144"/>
      <c r="BX17" s="230"/>
      <c r="BY17" s="231"/>
      <c r="BZ17" s="231"/>
      <c r="CA17" s="231"/>
      <c r="CB17" s="231"/>
      <c r="CC17" s="231"/>
      <c r="CD17" s="232"/>
    </row>
    <row r="18" spans="1:82" s="61" customFormat="1" ht="30" customHeight="1" thickBot="1">
      <c r="A18" s="198"/>
      <c r="B18" s="201"/>
      <c r="C18" s="201"/>
      <c r="D18" s="201"/>
      <c r="E18" s="204"/>
      <c r="F18" s="204"/>
      <c r="G18" s="204"/>
      <c r="H18" s="216" t="s">
        <v>188</v>
      </c>
      <c r="I18" s="217"/>
      <c r="J18" s="217"/>
      <c r="K18" s="217"/>
      <c r="L18" s="217"/>
      <c r="M18" s="217"/>
      <c r="N18" s="218"/>
      <c r="O18" s="216" t="s">
        <v>189</v>
      </c>
      <c r="P18" s="217"/>
      <c r="Q18" s="217"/>
      <c r="R18" s="217"/>
      <c r="S18" s="217"/>
      <c r="T18" s="217"/>
      <c r="U18" s="218"/>
      <c r="V18" s="216" t="s">
        <v>185</v>
      </c>
      <c r="W18" s="217"/>
      <c r="X18" s="217"/>
      <c r="Y18" s="217"/>
      <c r="Z18" s="217"/>
      <c r="AA18" s="217"/>
      <c r="AB18" s="218"/>
      <c r="AC18" s="216" t="s">
        <v>181</v>
      </c>
      <c r="AD18" s="217"/>
      <c r="AE18" s="217"/>
      <c r="AF18" s="217"/>
      <c r="AG18" s="219" t="s">
        <v>182</v>
      </c>
      <c r="AH18" s="219"/>
      <c r="AI18" s="219"/>
      <c r="AJ18" s="219"/>
      <c r="AK18" s="217" t="s">
        <v>183</v>
      </c>
      <c r="AL18" s="217"/>
      <c r="AM18" s="217"/>
      <c r="AN18" s="218"/>
      <c r="AO18" s="215" t="s">
        <v>149</v>
      </c>
      <c r="AP18" s="247" t="s">
        <v>161</v>
      </c>
      <c r="AQ18" s="213" t="s">
        <v>162</v>
      </c>
      <c r="AR18" s="249" t="s">
        <v>150</v>
      </c>
      <c r="AS18" s="253" t="s">
        <v>138</v>
      </c>
      <c r="AT18" s="251" t="s">
        <v>148</v>
      </c>
      <c r="AV18" s="85"/>
      <c r="AW18" s="86"/>
      <c r="AX18" s="86"/>
      <c r="AY18" s="86"/>
      <c r="AZ18" s="194" t="s">
        <v>164</v>
      </c>
      <c r="BA18" s="195"/>
      <c r="BB18" s="195"/>
      <c r="BC18" s="195"/>
      <c r="BD18" s="195"/>
      <c r="BE18" s="195"/>
      <c r="BF18" s="196"/>
      <c r="BG18" s="194" t="s">
        <v>211</v>
      </c>
      <c r="BH18" s="195"/>
      <c r="BI18" s="195"/>
      <c r="BJ18" s="196"/>
      <c r="BK18" s="222"/>
      <c r="BL18" s="223"/>
      <c r="BM18" s="223"/>
      <c r="BN18" s="223"/>
      <c r="BO18" s="223"/>
      <c r="BP18" s="224"/>
      <c r="BQ18" s="86"/>
      <c r="BR18" s="86"/>
      <c r="BS18" s="86"/>
      <c r="BT18" s="143"/>
      <c r="BU18" s="144"/>
      <c r="BV18" s="144"/>
      <c r="BW18" s="144"/>
      <c r="BX18" s="233"/>
      <c r="BY18" s="234"/>
      <c r="BZ18" s="234"/>
      <c r="CA18" s="234"/>
      <c r="CB18" s="234"/>
      <c r="CC18" s="234"/>
      <c r="CD18" s="235"/>
    </row>
    <row r="19" spans="1:82" s="61" customFormat="1" ht="69" customHeight="1" thickBot="1">
      <c r="A19" s="199"/>
      <c r="B19" s="202"/>
      <c r="C19" s="202"/>
      <c r="D19" s="202"/>
      <c r="E19" s="205"/>
      <c r="F19" s="205"/>
      <c r="G19" s="205"/>
      <c r="H19" s="62" t="s">
        <v>154</v>
      </c>
      <c r="I19" s="63" t="s">
        <v>155</v>
      </c>
      <c r="J19" s="64" t="s">
        <v>156</v>
      </c>
      <c r="K19" s="65" t="s">
        <v>157</v>
      </c>
      <c r="L19" s="66" t="s">
        <v>158</v>
      </c>
      <c r="M19" s="65" t="s">
        <v>159</v>
      </c>
      <c r="N19" s="65" t="s">
        <v>138</v>
      </c>
      <c r="O19" s="62" t="s">
        <v>154</v>
      </c>
      <c r="P19" s="63" t="s">
        <v>155</v>
      </c>
      <c r="Q19" s="64" t="s">
        <v>156</v>
      </c>
      <c r="R19" s="65" t="s">
        <v>157</v>
      </c>
      <c r="S19" s="66" t="s">
        <v>158</v>
      </c>
      <c r="T19" s="65" t="s">
        <v>159</v>
      </c>
      <c r="U19" s="65" t="s">
        <v>138</v>
      </c>
      <c r="V19" s="62" t="s">
        <v>154</v>
      </c>
      <c r="W19" s="63" t="s">
        <v>155</v>
      </c>
      <c r="X19" s="64" t="s">
        <v>156</v>
      </c>
      <c r="Y19" s="65" t="s">
        <v>157</v>
      </c>
      <c r="Z19" s="66" t="s">
        <v>158</v>
      </c>
      <c r="AA19" s="65" t="s">
        <v>159</v>
      </c>
      <c r="AB19" s="65" t="s">
        <v>138</v>
      </c>
      <c r="AC19" s="59" t="s">
        <v>6</v>
      </c>
      <c r="AD19" s="67" t="s">
        <v>160</v>
      </c>
      <c r="AE19" s="68" t="s">
        <v>161</v>
      </c>
      <c r="AF19" s="69" t="s">
        <v>138</v>
      </c>
      <c r="AG19" s="59" t="s">
        <v>6</v>
      </c>
      <c r="AH19" s="67" t="s">
        <v>160</v>
      </c>
      <c r="AI19" s="68" t="s">
        <v>161</v>
      </c>
      <c r="AJ19" s="69" t="s">
        <v>138</v>
      </c>
      <c r="AK19" s="59" t="s">
        <v>6</v>
      </c>
      <c r="AL19" s="67" t="s">
        <v>160</v>
      </c>
      <c r="AM19" s="68" t="s">
        <v>161</v>
      </c>
      <c r="AN19" s="69" t="s">
        <v>138</v>
      </c>
      <c r="AO19" s="214"/>
      <c r="AP19" s="248"/>
      <c r="AQ19" s="214"/>
      <c r="AR19" s="250"/>
      <c r="AS19" s="254"/>
      <c r="AT19" s="252"/>
      <c r="AV19" s="90" t="s">
        <v>1</v>
      </c>
      <c r="AW19" s="89" t="s">
        <v>2</v>
      </c>
      <c r="AX19" s="89" t="s">
        <v>3</v>
      </c>
      <c r="AY19" s="87" t="s">
        <v>4</v>
      </c>
      <c r="AZ19" s="62" t="s">
        <v>154</v>
      </c>
      <c r="BA19" s="64" t="s">
        <v>155</v>
      </c>
      <c r="BB19" s="64" t="s">
        <v>156</v>
      </c>
      <c r="BC19" s="65" t="s">
        <v>157</v>
      </c>
      <c r="BD19" s="66" t="s">
        <v>158</v>
      </c>
      <c r="BE19" s="65" t="s">
        <v>159</v>
      </c>
      <c r="BF19" s="78" t="s">
        <v>138</v>
      </c>
      <c r="BG19" s="79" t="s">
        <v>6</v>
      </c>
      <c r="BH19" s="67" t="s">
        <v>160</v>
      </c>
      <c r="BI19" s="68" t="s">
        <v>161</v>
      </c>
      <c r="BJ19" s="78" t="s">
        <v>138</v>
      </c>
      <c r="BK19" s="79" t="s">
        <v>212</v>
      </c>
      <c r="BL19" s="68" t="s">
        <v>161</v>
      </c>
      <c r="BM19" s="91" t="s">
        <v>147</v>
      </c>
      <c r="BN19" s="91" t="s">
        <v>151</v>
      </c>
      <c r="BO19" s="92" t="s">
        <v>153</v>
      </c>
      <c r="BP19" s="88" t="s">
        <v>148</v>
      </c>
      <c r="BQ19" s="86"/>
      <c r="BR19" s="86"/>
      <c r="BS19" s="86"/>
      <c r="BT19" s="174" t="s">
        <v>1</v>
      </c>
      <c r="BU19" s="174" t="s">
        <v>2</v>
      </c>
      <c r="BV19" s="174" t="s">
        <v>3</v>
      </c>
      <c r="BW19" s="174" t="s">
        <v>4</v>
      </c>
      <c r="BX19" s="175" t="s">
        <v>213</v>
      </c>
      <c r="BY19" s="176" t="s">
        <v>215</v>
      </c>
      <c r="BZ19" s="175" t="s">
        <v>216</v>
      </c>
      <c r="CA19" s="176" t="s">
        <v>214</v>
      </c>
      <c r="CB19" s="177" t="s">
        <v>152</v>
      </c>
      <c r="CC19" s="178" t="s">
        <v>170</v>
      </c>
      <c r="CD19" s="84" t="s">
        <v>169</v>
      </c>
    </row>
    <row r="20" spans="1:82" s="80" customFormat="1" ht="45" customHeight="1">
      <c r="A20" s="181">
        <v>1</v>
      </c>
      <c r="B20" s="179" t="s">
        <v>217</v>
      </c>
      <c r="C20" s="179" t="s">
        <v>218</v>
      </c>
      <c r="D20" s="179" t="s">
        <v>239</v>
      </c>
      <c r="E20" s="163" t="s">
        <v>251</v>
      </c>
      <c r="F20" s="163" t="s">
        <v>268</v>
      </c>
      <c r="G20" s="163" t="s">
        <v>267</v>
      </c>
      <c r="H20" s="74">
        <v>17.5</v>
      </c>
      <c r="I20" s="70"/>
      <c r="J20" s="71">
        <f>IF(H20&gt;=I20,H20,I20)</f>
        <v>17.5</v>
      </c>
      <c r="K20" s="75">
        <f>IF(J20&gt;=10,12,0)</f>
        <v>12</v>
      </c>
      <c r="L20" s="72">
        <f>IF(I20="",0,1)</f>
        <v>0</v>
      </c>
      <c r="M20" s="73" t="str">
        <f>IF(J20&gt;=18,"A",IF(J20&gt;=16,"B",IF(J20&gt;=14,"C",IF(J20&gt;=12,"D",IF(J20&gt;=10,"E","F")))))</f>
        <v>B</v>
      </c>
      <c r="N20" s="72" t="str">
        <f>IF(I20="","N","R")</f>
        <v>N</v>
      </c>
      <c r="O20" s="74">
        <v>12.33</v>
      </c>
      <c r="P20" s="75"/>
      <c r="Q20" s="71">
        <f>IF(O20&gt;=P20,O20,P20)</f>
        <v>12.33</v>
      </c>
      <c r="R20" s="75">
        <f>IF(Q20&gt;=10,8,0)</f>
        <v>8</v>
      </c>
      <c r="S20" s="72">
        <f>IF(P20="",0,1)</f>
        <v>0</v>
      </c>
      <c r="T20" s="73" t="str">
        <f>IF(Q20&gt;=18,"A",IF(Q20&gt;=16,"B",IF(Q20&gt;=14,"C",IF(Q20&gt;=12,"D",IF(Q20&gt;=10,"E","F")))))</f>
        <v>D</v>
      </c>
      <c r="U20" s="72" t="str">
        <f>IF(P20="","N","R")</f>
        <v>N</v>
      </c>
      <c r="V20" s="74">
        <v>10</v>
      </c>
      <c r="W20" s="75"/>
      <c r="X20" s="71">
        <f>IF(V20&gt;=W20,V20,W20)</f>
        <v>10</v>
      </c>
      <c r="Y20" s="72">
        <f>IF(X20&gt;=10,10,0)</f>
        <v>10</v>
      </c>
      <c r="Z20" s="72">
        <f>IF(W20="",0,1)</f>
        <v>0</v>
      </c>
      <c r="AA20" s="73" t="str">
        <f>IF(X20&gt;=18,"A",IF(X20&gt;=16,"B",IF(X20&gt;=14,"C",IF(X20&gt;=12,"D",IF(X20&gt;=10,"E","F")))))</f>
        <v>E</v>
      </c>
      <c r="AB20" s="72" t="str">
        <f>IF(W20="","N","R")</f>
        <v>N</v>
      </c>
      <c r="AC20" s="74">
        <f>(J20*4)/4</f>
        <v>17.5</v>
      </c>
      <c r="AD20" s="75">
        <f>IF(AC20&gt;=10,12,K20)</f>
        <v>12</v>
      </c>
      <c r="AE20" s="83">
        <f>L20</f>
        <v>0</v>
      </c>
      <c r="AF20" s="75" t="str">
        <f>IF(AE20=0,"N","R")</f>
        <v>N</v>
      </c>
      <c r="AG20" s="74">
        <f>(Q20*3)/3</f>
        <v>12.33</v>
      </c>
      <c r="AH20" s="75">
        <f>IF(AG20&gt;=10,8,R20)</f>
        <v>8</v>
      </c>
      <c r="AI20" s="83">
        <f>S20</f>
        <v>0</v>
      </c>
      <c r="AJ20" s="75" t="str">
        <f>IF(AI20=0,"N","R")</f>
        <v>N</v>
      </c>
      <c r="AK20" s="74">
        <f>(X20*3)/3</f>
        <v>10</v>
      </c>
      <c r="AL20" s="75">
        <f>IF(AK20&gt;=10,10,Y20)</f>
        <v>10</v>
      </c>
      <c r="AM20" s="83">
        <f>Z20</f>
        <v>0</v>
      </c>
      <c r="AN20" s="75" t="str">
        <f>IF(AM20=0,"N","R")</f>
        <v>N</v>
      </c>
      <c r="AO20" s="74">
        <f>(AC20*4+AG20*3+AK20*3)/10</f>
        <v>13.699000000000002</v>
      </c>
      <c r="AP20" s="75">
        <f>AE20+AI20+AM20</f>
        <v>0</v>
      </c>
      <c r="AQ20" s="75">
        <f>AD20+AH20+AL20</f>
        <v>30</v>
      </c>
      <c r="AR20" s="75">
        <f>IF(AO20&gt;=10,30,AQ20)</f>
        <v>30</v>
      </c>
      <c r="AS20" s="75" t="str">
        <f>IF(AP20=0,"N","R")</f>
        <v>N</v>
      </c>
      <c r="AT20" s="93" t="str">
        <f>IF(AO20&gt;=10,"Semestre validé","Semestre non validé")</f>
        <v>Semestre validé</v>
      </c>
      <c r="AV20" s="146">
        <v>1</v>
      </c>
      <c r="AW20" s="179" t="s">
        <v>217</v>
      </c>
      <c r="AX20" s="179" t="s">
        <v>218</v>
      </c>
      <c r="AY20" s="179" t="s">
        <v>239</v>
      </c>
      <c r="AZ20" s="147"/>
      <c r="BA20" s="148"/>
      <c r="BB20" s="147">
        <f>IF(AZ20&gt;=BA20,AZ20,BA20)</f>
        <v>0</v>
      </c>
      <c r="BC20" s="148">
        <f>IF(BB20&gt;=10,30,0)</f>
        <v>0</v>
      </c>
      <c r="BD20" s="148">
        <f>IF(BA20="",0,1)</f>
        <v>0</v>
      </c>
      <c r="BE20" s="149" t="str">
        <f>IF(BB20&gt;=18,"A",IF(BB20&gt;=16,"B",IF(BB20&gt;=14,"C",IF(BB20&gt;=12,"D",IF(BB20&gt;=10,"E","F")))))</f>
        <v>F</v>
      </c>
      <c r="BF20" s="148" t="str">
        <f>IF(BD20=0,"N","R")</f>
        <v>N</v>
      </c>
      <c r="BG20" s="147">
        <f>(BB20*3)/3</f>
        <v>0</v>
      </c>
      <c r="BH20" s="148">
        <f>IF(BG20&gt;=10,30,0)</f>
        <v>0</v>
      </c>
      <c r="BI20" s="150">
        <f>BD20</f>
        <v>0</v>
      </c>
      <c r="BJ20" s="148" t="str">
        <f>IF(BI20=0,"N","R")</f>
        <v>N</v>
      </c>
      <c r="BK20" s="147">
        <f>(BG20*3)/3</f>
        <v>0</v>
      </c>
      <c r="BL20" s="148">
        <f>BI20</f>
        <v>0</v>
      </c>
      <c r="BM20" s="148">
        <f>BH20</f>
        <v>0</v>
      </c>
      <c r="BN20" s="148">
        <f>IF(BK20&gt;=10,30,BM20)</f>
        <v>0</v>
      </c>
      <c r="BO20" s="151" t="str">
        <f>IF(BL20=0,"N","R")</f>
        <v>N</v>
      </c>
      <c r="BP20" s="152" t="str">
        <f>IF(BK20&gt;=10,"Semestre validé","Semestre non validé")</f>
        <v>Semestre non validé</v>
      </c>
      <c r="BQ20" s="81"/>
      <c r="BR20" s="81"/>
      <c r="BS20" s="81"/>
      <c r="BT20" s="165">
        <v>1</v>
      </c>
      <c r="BU20" s="163" t="s">
        <v>27</v>
      </c>
      <c r="BV20" s="163" t="s">
        <v>28</v>
      </c>
      <c r="BW20" s="163" t="s">
        <v>26</v>
      </c>
      <c r="BX20" s="166">
        <f>AO20</f>
        <v>13.699000000000002</v>
      </c>
      <c r="BY20" s="167">
        <f>AR20</f>
        <v>30</v>
      </c>
      <c r="BZ20" s="166">
        <f>BK20</f>
        <v>0</v>
      </c>
      <c r="CA20" s="167">
        <f>BN20</f>
        <v>0</v>
      </c>
      <c r="CB20" s="168">
        <f>BY20+CA20</f>
        <v>30</v>
      </c>
      <c r="CC20" s="169" t="str">
        <f>IF(CB20=60,"Admis(e)","Rattrapage")</f>
        <v>Rattrapage</v>
      </c>
      <c r="CD20" s="82" t="str">
        <f>IF(CB20=60,"Admis(e)",IF(CB20&gt;=45,"Admissible","Ajourné(e)"))</f>
        <v>Ajourné(e)</v>
      </c>
    </row>
    <row r="21" spans="1:82" s="80" customFormat="1" ht="45" customHeight="1">
      <c r="A21" s="181">
        <v>2</v>
      </c>
      <c r="B21" s="179" t="s">
        <v>219</v>
      </c>
      <c r="C21" s="179" t="s">
        <v>220</v>
      </c>
      <c r="D21" s="179" t="s">
        <v>240</v>
      </c>
      <c r="E21" s="163" t="s">
        <v>252</v>
      </c>
      <c r="F21" s="163" t="s">
        <v>84</v>
      </c>
      <c r="G21" s="163" t="s">
        <v>86</v>
      </c>
      <c r="H21" s="74">
        <v>16</v>
      </c>
      <c r="I21" s="70"/>
      <c r="J21" s="71">
        <f t="shared" ref="J21:J31" si="0">IF(H21&gt;=I21,H21,I21)</f>
        <v>16</v>
      </c>
      <c r="K21" s="75">
        <f t="shared" ref="K21:K31" si="1">IF(J21&gt;=10,12,0)</f>
        <v>12</v>
      </c>
      <c r="L21" s="72">
        <f t="shared" ref="L21:L31" si="2">IF(I21="",0,1)</f>
        <v>0</v>
      </c>
      <c r="M21" s="73" t="str">
        <f t="shared" ref="M21:M31" si="3">IF(J21&gt;=18,"A",IF(J21&gt;=16,"B",IF(J21&gt;=14,"C",IF(J21&gt;=12,"D",IF(J21&gt;=10,"E","F")))))</f>
        <v>B</v>
      </c>
      <c r="N21" s="72" t="str">
        <f t="shared" ref="N21:N31" si="4">IF(I21="","N","R")</f>
        <v>N</v>
      </c>
      <c r="O21" s="74">
        <v>11.66</v>
      </c>
      <c r="P21" s="75"/>
      <c r="Q21" s="71">
        <f t="shared" ref="Q21:Q31" si="5">IF(O21&gt;=P21,O21,P21)</f>
        <v>11.66</v>
      </c>
      <c r="R21" s="75">
        <f t="shared" ref="R21:R31" si="6">IF(Q21&gt;=10,8,0)</f>
        <v>8</v>
      </c>
      <c r="S21" s="72">
        <f t="shared" ref="S21:S31" si="7">IF(P21="",0,1)</f>
        <v>0</v>
      </c>
      <c r="T21" s="73" t="str">
        <f t="shared" ref="T21:T31" si="8">IF(Q21&gt;=18,"A",IF(Q21&gt;=16,"B",IF(Q21&gt;=14,"C",IF(Q21&gt;=12,"D",IF(Q21&gt;=10,"E","F")))))</f>
        <v>E</v>
      </c>
      <c r="U21" s="72" t="str">
        <f t="shared" ref="U21:U31" si="9">IF(P21="","N","R")</f>
        <v>N</v>
      </c>
      <c r="V21" s="74">
        <v>12</v>
      </c>
      <c r="W21" s="75"/>
      <c r="X21" s="71">
        <f t="shared" ref="X21:X31" si="10">IF(V21&gt;=W21,V21,W21)</f>
        <v>12</v>
      </c>
      <c r="Y21" s="72">
        <f t="shared" ref="Y21:Y31" si="11">IF(X21&gt;=10,10,0)</f>
        <v>10</v>
      </c>
      <c r="Z21" s="72">
        <f t="shared" ref="Z21:Z31" si="12">IF(W21="",0,1)</f>
        <v>0</v>
      </c>
      <c r="AA21" s="73" t="str">
        <f t="shared" ref="AA21:AA31" si="13">IF(X21&gt;=18,"A",IF(X21&gt;=16,"B",IF(X21&gt;=14,"C",IF(X21&gt;=12,"D",IF(X21&gt;=10,"E","F")))))</f>
        <v>D</v>
      </c>
      <c r="AB21" s="72" t="str">
        <f t="shared" ref="AB21:AB31" si="14">IF(W21="","N","R")</f>
        <v>N</v>
      </c>
      <c r="AC21" s="74">
        <f t="shared" ref="AC21:AC31" si="15">(J21*4)/4</f>
        <v>16</v>
      </c>
      <c r="AD21" s="75">
        <f t="shared" ref="AD21:AD31" si="16">IF(AC21&gt;=10,12,K21)</f>
        <v>12</v>
      </c>
      <c r="AE21" s="83">
        <f t="shared" ref="AE21:AE31" si="17">L21</f>
        <v>0</v>
      </c>
      <c r="AF21" s="75" t="str">
        <f t="shared" ref="AF21:AF31" si="18">IF(AE21=0,"N","R")</f>
        <v>N</v>
      </c>
      <c r="AG21" s="74">
        <f t="shared" ref="AG21:AG31" si="19">(Q21*3)/3</f>
        <v>11.660000000000002</v>
      </c>
      <c r="AH21" s="75">
        <f t="shared" ref="AH21:AH31" si="20">IF(AG21&gt;=10,8,R21)</f>
        <v>8</v>
      </c>
      <c r="AI21" s="83">
        <f t="shared" ref="AI21:AI31" si="21">S21</f>
        <v>0</v>
      </c>
      <c r="AJ21" s="75" t="str">
        <f t="shared" ref="AJ21:AJ31" si="22">IF(AI21=0,"N","R")</f>
        <v>N</v>
      </c>
      <c r="AK21" s="74">
        <f t="shared" ref="AK21:AK31" si="23">(X21*3)/3</f>
        <v>12</v>
      </c>
      <c r="AL21" s="75">
        <f t="shared" ref="AL21:AL31" si="24">IF(AK21&gt;=10,10,Y21)</f>
        <v>10</v>
      </c>
      <c r="AM21" s="83">
        <f t="shared" ref="AM21:AM31" si="25">Z21</f>
        <v>0</v>
      </c>
      <c r="AN21" s="75" t="str">
        <f t="shared" ref="AN21:AN31" si="26">IF(AM21=0,"N","R")</f>
        <v>N</v>
      </c>
      <c r="AO21" s="74">
        <f t="shared" ref="AO21:AO31" si="27">(AC21*4+AG21*3+AK21*3)/10</f>
        <v>13.498000000000001</v>
      </c>
      <c r="AP21" s="75">
        <f t="shared" ref="AP21:AP31" si="28">AE21+AI21+AM21</f>
        <v>0</v>
      </c>
      <c r="AQ21" s="75">
        <f t="shared" ref="AQ21:AQ31" si="29">AD21+AH21+AL21</f>
        <v>30</v>
      </c>
      <c r="AR21" s="75">
        <f t="shared" ref="AR21:AR31" si="30">IF(AO21&gt;=10,30,AQ21)</f>
        <v>30</v>
      </c>
      <c r="AS21" s="75" t="str">
        <f t="shared" ref="AS21:AS31" si="31">IF(AP21=0,"N","R")</f>
        <v>N</v>
      </c>
      <c r="AT21" s="93" t="str">
        <f t="shared" ref="AT21:AT31" si="32">IF(AO21&gt;=10,"Semestre validé","Semestre non validé")</f>
        <v>Semestre validé</v>
      </c>
      <c r="AV21" s="146">
        <v>2</v>
      </c>
      <c r="AW21" s="179" t="s">
        <v>219</v>
      </c>
      <c r="AX21" s="179" t="s">
        <v>220</v>
      </c>
      <c r="AY21" s="179" t="s">
        <v>240</v>
      </c>
      <c r="AZ21" s="153"/>
      <c r="BA21" s="151"/>
      <c r="BB21" s="147">
        <f t="shared" ref="BB21:BB31" si="33">IF(AZ21&gt;=BA21,AZ21,BA21)</f>
        <v>0</v>
      </c>
      <c r="BC21" s="148">
        <f t="shared" ref="BC21:BC31" si="34">IF(BB21&gt;=10,30,0)</f>
        <v>0</v>
      </c>
      <c r="BD21" s="148">
        <f t="shared" ref="BD21:BD31" si="35">IF(BA21="",0,1)</f>
        <v>0</v>
      </c>
      <c r="BE21" s="154" t="str">
        <f t="shared" ref="BE21:BE31" si="36">IF(BB21&gt;=18,"A",IF(BB21&gt;=16,"B",IF(BB21&gt;=14,"C",IF(BB21&gt;=12,"D",IF(BB21&gt;=10,"E","F")))))</f>
        <v>F</v>
      </c>
      <c r="BF21" s="148" t="str">
        <f t="shared" ref="BF21:BF31" si="37">IF(BD21=0,"N","R")</f>
        <v>N</v>
      </c>
      <c r="BG21" s="147">
        <f t="shared" ref="BG21:BG31" si="38">(BB21*3)/3</f>
        <v>0</v>
      </c>
      <c r="BH21" s="148">
        <f t="shared" ref="BH21:BH31" si="39">IF(BG21&gt;=10,30,0)</f>
        <v>0</v>
      </c>
      <c r="BI21" s="155">
        <f t="shared" ref="BI21:BI31" si="40">BD21</f>
        <v>0</v>
      </c>
      <c r="BJ21" s="151" t="str">
        <f t="shared" ref="BJ21:BJ31" si="41">IF(BI21=0,"N","R")</f>
        <v>N</v>
      </c>
      <c r="BK21" s="147">
        <f t="shared" ref="BK21:BK31" si="42">(BG21*3)/3</f>
        <v>0</v>
      </c>
      <c r="BL21" s="148">
        <f t="shared" ref="BL21:BL31" si="43">BI21</f>
        <v>0</v>
      </c>
      <c r="BM21" s="148">
        <f t="shared" ref="BM21:BM31" si="44">BH21</f>
        <v>0</v>
      </c>
      <c r="BN21" s="148">
        <f t="shared" ref="BN21:BN31" si="45">IF(BK21&gt;=10,30,BM21)</f>
        <v>0</v>
      </c>
      <c r="BO21" s="151" t="str">
        <f t="shared" ref="BO21:BO31" si="46">IF(BL21=0,"N","R")</f>
        <v>N</v>
      </c>
      <c r="BP21" s="152" t="str">
        <f t="shared" ref="BP21:BP31" si="47">IF(BK21&gt;=10,"Semestre validé","Semestre non validé")</f>
        <v>Semestre non validé</v>
      </c>
      <c r="BQ21" s="81"/>
      <c r="BR21" s="81"/>
      <c r="BS21" s="81"/>
      <c r="BT21" s="165">
        <v>2</v>
      </c>
      <c r="BU21" s="163" t="s">
        <v>30</v>
      </c>
      <c r="BV21" s="163" t="s">
        <v>31</v>
      </c>
      <c r="BW21" s="163" t="s">
        <v>29</v>
      </c>
      <c r="BX21" s="166">
        <f t="shared" ref="BX21:BX31" si="48">AO21</f>
        <v>13.498000000000001</v>
      </c>
      <c r="BY21" s="167">
        <f t="shared" ref="BY21:BY31" si="49">AR21</f>
        <v>30</v>
      </c>
      <c r="BZ21" s="166">
        <f t="shared" ref="BZ21:BZ31" si="50">BK21</f>
        <v>0</v>
      </c>
      <c r="CA21" s="167">
        <f t="shared" ref="CA21:CA31" si="51">BN21</f>
        <v>0</v>
      </c>
      <c r="CB21" s="168">
        <f t="shared" ref="CB21:CB31" si="52">BY21+CA21</f>
        <v>30</v>
      </c>
      <c r="CC21" s="169" t="str">
        <f t="shared" ref="CC21:CC31" si="53">IF(CB21=60,"Admis(e)","Rattrapage")</f>
        <v>Rattrapage</v>
      </c>
      <c r="CD21" s="82" t="str">
        <f t="shared" ref="CD21:CD31" si="54">IF(CB21=60,"Admis(e)",IF(CB21&gt;=45,"Admissible","Ajourné(e)"))</f>
        <v>Ajourné(e)</v>
      </c>
    </row>
    <row r="22" spans="1:82" s="80" customFormat="1" ht="45" customHeight="1">
      <c r="A22" s="181">
        <v>3</v>
      </c>
      <c r="B22" s="179" t="s">
        <v>221</v>
      </c>
      <c r="C22" s="179" t="s">
        <v>222</v>
      </c>
      <c r="D22" s="179" t="s">
        <v>241</v>
      </c>
      <c r="E22" s="163" t="s">
        <v>253</v>
      </c>
      <c r="F22" s="163" t="s">
        <v>84</v>
      </c>
      <c r="G22" s="163" t="s">
        <v>86</v>
      </c>
      <c r="H22" s="74">
        <v>11.5</v>
      </c>
      <c r="I22" s="70"/>
      <c r="J22" s="71">
        <f t="shared" si="0"/>
        <v>11.5</v>
      </c>
      <c r="K22" s="75">
        <f t="shared" si="1"/>
        <v>12</v>
      </c>
      <c r="L22" s="72">
        <f t="shared" si="2"/>
        <v>0</v>
      </c>
      <c r="M22" s="73" t="str">
        <f t="shared" si="3"/>
        <v>E</v>
      </c>
      <c r="N22" s="72" t="str">
        <f t="shared" si="4"/>
        <v>N</v>
      </c>
      <c r="O22" s="74">
        <v>15</v>
      </c>
      <c r="P22" s="75"/>
      <c r="Q22" s="71">
        <f t="shared" si="5"/>
        <v>15</v>
      </c>
      <c r="R22" s="75">
        <f t="shared" si="6"/>
        <v>8</v>
      </c>
      <c r="S22" s="72">
        <f t="shared" si="7"/>
        <v>0</v>
      </c>
      <c r="T22" s="73" t="str">
        <f t="shared" si="8"/>
        <v>C</v>
      </c>
      <c r="U22" s="72" t="str">
        <f t="shared" si="9"/>
        <v>N</v>
      </c>
      <c r="V22" s="74">
        <v>13</v>
      </c>
      <c r="W22" s="75"/>
      <c r="X22" s="71">
        <f t="shared" si="10"/>
        <v>13</v>
      </c>
      <c r="Y22" s="72">
        <f t="shared" si="11"/>
        <v>10</v>
      </c>
      <c r="Z22" s="72">
        <f t="shared" si="12"/>
        <v>0</v>
      </c>
      <c r="AA22" s="73" t="str">
        <f t="shared" si="13"/>
        <v>D</v>
      </c>
      <c r="AB22" s="72" t="str">
        <f t="shared" si="14"/>
        <v>N</v>
      </c>
      <c r="AC22" s="74">
        <f t="shared" si="15"/>
        <v>11.5</v>
      </c>
      <c r="AD22" s="75">
        <f t="shared" si="16"/>
        <v>12</v>
      </c>
      <c r="AE22" s="83">
        <f t="shared" si="17"/>
        <v>0</v>
      </c>
      <c r="AF22" s="75" t="str">
        <f t="shared" si="18"/>
        <v>N</v>
      </c>
      <c r="AG22" s="74">
        <f t="shared" si="19"/>
        <v>15</v>
      </c>
      <c r="AH22" s="75">
        <f t="shared" si="20"/>
        <v>8</v>
      </c>
      <c r="AI22" s="83">
        <f t="shared" si="21"/>
        <v>0</v>
      </c>
      <c r="AJ22" s="75" t="str">
        <f t="shared" si="22"/>
        <v>N</v>
      </c>
      <c r="AK22" s="74">
        <f t="shared" si="23"/>
        <v>13</v>
      </c>
      <c r="AL22" s="75">
        <f t="shared" si="24"/>
        <v>10</v>
      </c>
      <c r="AM22" s="83">
        <f t="shared" si="25"/>
        <v>0</v>
      </c>
      <c r="AN22" s="75" t="str">
        <f t="shared" si="26"/>
        <v>N</v>
      </c>
      <c r="AO22" s="74">
        <f t="shared" si="27"/>
        <v>13</v>
      </c>
      <c r="AP22" s="75">
        <f t="shared" si="28"/>
        <v>0</v>
      </c>
      <c r="AQ22" s="75">
        <f t="shared" si="29"/>
        <v>30</v>
      </c>
      <c r="AR22" s="75">
        <f t="shared" si="30"/>
        <v>30</v>
      </c>
      <c r="AS22" s="75" t="str">
        <f t="shared" si="31"/>
        <v>N</v>
      </c>
      <c r="AT22" s="93" t="str">
        <f t="shared" si="32"/>
        <v>Semestre validé</v>
      </c>
      <c r="AV22" s="146">
        <v>3</v>
      </c>
      <c r="AW22" s="179" t="s">
        <v>221</v>
      </c>
      <c r="AX22" s="179" t="s">
        <v>222</v>
      </c>
      <c r="AY22" s="179" t="s">
        <v>241</v>
      </c>
      <c r="AZ22" s="153"/>
      <c r="BA22" s="151"/>
      <c r="BB22" s="147">
        <f t="shared" si="33"/>
        <v>0</v>
      </c>
      <c r="BC22" s="148">
        <f t="shared" si="34"/>
        <v>0</v>
      </c>
      <c r="BD22" s="148">
        <f t="shared" si="35"/>
        <v>0</v>
      </c>
      <c r="BE22" s="154" t="str">
        <f t="shared" si="36"/>
        <v>F</v>
      </c>
      <c r="BF22" s="148" t="str">
        <f t="shared" si="37"/>
        <v>N</v>
      </c>
      <c r="BG22" s="147">
        <f t="shared" si="38"/>
        <v>0</v>
      </c>
      <c r="BH22" s="148">
        <f t="shared" si="39"/>
        <v>0</v>
      </c>
      <c r="BI22" s="155">
        <f t="shared" si="40"/>
        <v>0</v>
      </c>
      <c r="BJ22" s="151" t="str">
        <f t="shared" si="41"/>
        <v>N</v>
      </c>
      <c r="BK22" s="147">
        <f t="shared" si="42"/>
        <v>0</v>
      </c>
      <c r="BL22" s="148">
        <f t="shared" si="43"/>
        <v>0</v>
      </c>
      <c r="BM22" s="148">
        <f t="shared" si="44"/>
        <v>0</v>
      </c>
      <c r="BN22" s="148">
        <f t="shared" si="45"/>
        <v>0</v>
      </c>
      <c r="BO22" s="151" t="str">
        <f t="shared" si="46"/>
        <v>N</v>
      </c>
      <c r="BP22" s="152" t="str">
        <f t="shared" si="47"/>
        <v>Semestre non validé</v>
      </c>
      <c r="BQ22" s="81"/>
      <c r="BR22" s="81"/>
      <c r="BS22" s="81"/>
      <c r="BT22" s="165">
        <v>3</v>
      </c>
      <c r="BU22" s="163" t="s">
        <v>36</v>
      </c>
      <c r="BV22" s="163" t="s">
        <v>22</v>
      </c>
      <c r="BW22" s="163" t="s">
        <v>35</v>
      </c>
      <c r="BX22" s="166">
        <f t="shared" si="48"/>
        <v>13</v>
      </c>
      <c r="BY22" s="167">
        <f t="shared" si="49"/>
        <v>30</v>
      </c>
      <c r="BZ22" s="166">
        <f t="shared" si="50"/>
        <v>0</v>
      </c>
      <c r="CA22" s="167">
        <f t="shared" si="51"/>
        <v>0</v>
      </c>
      <c r="CB22" s="168">
        <f t="shared" si="52"/>
        <v>30</v>
      </c>
      <c r="CC22" s="169" t="str">
        <f t="shared" si="53"/>
        <v>Rattrapage</v>
      </c>
      <c r="CD22" s="82" t="str">
        <f t="shared" si="54"/>
        <v>Ajourné(e)</v>
      </c>
    </row>
    <row r="23" spans="1:82" s="98" customFormat="1" ht="45" customHeight="1">
      <c r="A23" s="182">
        <v>4</v>
      </c>
      <c r="B23" s="179" t="s">
        <v>223</v>
      </c>
      <c r="C23" s="179" t="s">
        <v>224</v>
      </c>
      <c r="D23" s="179" t="s">
        <v>242</v>
      </c>
      <c r="E23" s="163" t="s">
        <v>254</v>
      </c>
      <c r="F23" s="163" t="s">
        <v>84</v>
      </c>
      <c r="G23" s="163" t="s">
        <v>86</v>
      </c>
      <c r="H23" s="96">
        <v>12.5</v>
      </c>
      <c r="I23" s="94"/>
      <c r="J23" s="71">
        <f t="shared" si="0"/>
        <v>12.5</v>
      </c>
      <c r="K23" s="75">
        <f t="shared" si="1"/>
        <v>12</v>
      </c>
      <c r="L23" s="72">
        <f t="shared" si="2"/>
        <v>0</v>
      </c>
      <c r="M23" s="73" t="str">
        <f t="shared" si="3"/>
        <v>D</v>
      </c>
      <c r="N23" s="72" t="str">
        <f t="shared" si="4"/>
        <v>N</v>
      </c>
      <c r="O23" s="96">
        <v>7.83</v>
      </c>
      <c r="P23" s="95"/>
      <c r="Q23" s="71">
        <f t="shared" si="5"/>
        <v>7.83</v>
      </c>
      <c r="R23" s="75">
        <f t="shared" si="6"/>
        <v>0</v>
      </c>
      <c r="S23" s="72">
        <f t="shared" si="7"/>
        <v>0</v>
      </c>
      <c r="T23" s="73" t="str">
        <f t="shared" si="8"/>
        <v>F</v>
      </c>
      <c r="U23" s="72" t="str">
        <f t="shared" si="9"/>
        <v>N</v>
      </c>
      <c r="V23" s="96">
        <v>10</v>
      </c>
      <c r="W23" s="95"/>
      <c r="X23" s="71">
        <f t="shared" si="10"/>
        <v>10</v>
      </c>
      <c r="Y23" s="72">
        <f t="shared" si="11"/>
        <v>10</v>
      </c>
      <c r="Z23" s="72">
        <f t="shared" si="12"/>
        <v>0</v>
      </c>
      <c r="AA23" s="73" t="str">
        <f t="shared" si="13"/>
        <v>E</v>
      </c>
      <c r="AB23" s="72" t="str">
        <f t="shared" si="14"/>
        <v>N</v>
      </c>
      <c r="AC23" s="96">
        <f t="shared" si="15"/>
        <v>12.5</v>
      </c>
      <c r="AD23" s="95">
        <f t="shared" si="16"/>
        <v>12</v>
      </c>
      <c r="AE23" s="97">
        <f t="shared" si="17"/>
        <v>0</v>
      </c>
      <c r="AF23" s="75" t="str">
        <f t="shared" si="18"/>
        <v>N</v>
      </c>
      <c r="AG23" s="96">
        <f t="shared" si="19"/>
        <v>7.830000000000001</v>
      </c>
      <c r="AH23" s="75">
        <f t="shared" si="20"/>
        <v>0</v>
      </c>
      <c r="AI23" s="97">
        <f t="shared" si="21"/>
        <v>0</v>
      </c>
      <c r="AJ23" s="95" t="str">
        <f t="shared" si="22"/>
        <v>N</v>
      </c>
      <c r="AK23" s="96">
        <f t="shared" si="23"/>
        <v>10</v>
      </c>
      <c r="AL23" s="75">
        <f t="shared" si="24"/>
        <v>10</v>
      </c>
      <c r="AM23" s="97">
        <f t="shared" si="25"/>
        <v>0</v>
      </c>
      <c r="AN23" s="95" t="str">
        <f t="shared" si="26"/>
        <v>N</v>
      </c>
      <c r="AO23" s="74">
        <f t="shared" si="27"/>
        <v>10.349</v>
      </c>
      <c r="AP23" s="95">
        <f t="shared" si="28"/>
        <v>0</v>
      </c>
      <c r="AQ23" s="75">
        <f t="shared" si="29"/>
        <v>22</v>
      </c>
      <c r="AR23" s="75">
        <f t="shared" si="30"/>
        <v>30</v>
      </c>
      <c r="AS23" s="95" t="str">
        <f t="shared" si="31"/>
        <v>N</v>
      </c>
      <c r="AT23" s="93" t="str">
        <f t="shared" si="32"/>
        <v>Semestre validé</v>
      </c>
      <c r="AV23" s="146">
        <v>4</v>
      </c>
      <c r="AW23" s="179" t="s">
        <v>223</v>
      </c>
      <c r="AX23" s="179" t="s">
        <v>224</v>
      </c>
      <c r="AY23" s="179" t="s">
        <v>242</v>
      </c>
      <c r="AZ23" s="156"/>
      <c r="BA23" s="157"/>
      <c r="BB23" s="158">
        <f t="shared" si="33"/>
        <v>0</v>
      </c>
      <c r="BC23" s="159">
        <f t="shared" si="34"/>
        <v>0</v>
      </c>
      <c r="BD23" s="159">
        <f t="shared" si="35"/>
        <v>0</v>
      </c>
      <c r="BE23" s="160" t="str">
        <f t="shared" si="36"/>
        <v>F</v>
      </c>
      <c r="BF23" s="159" t="str">
        <f t="shared" si="37"/>
        <v>N</v>
      </c>
      <c r="BG23" s="158">
        <f t="shared" si="38"/>
        <v>0</v>
      </c>
      <c r="BH23" s="159">
        <f t="shared" si="39"/>
        <v>0</v>
      </c>
      <c r="BI23" s="161">
        <f t="shared" si="40"/>
        <v>0</v>
      </c>
      <c r="BJ23" s="157" t="str">
        <f t="shared" si="41"/>
        <v>N</v>
      </c>
      <c r="BK23" s="158">
        <f t="shared" si="42"/>
        <v>0</v>
      </c>
      <c r="BL23" s="159">
        <f t="shared" si="43"/>
        <v>0</v>
      </c>
      <c r="BM23" s="159">
        <f t="shared" si="44"/>
        <v>0</v>
      </c>
      <c r="BN23" s="159">
        <f t="shared" si="45"/>
        <v>0</v>
      </c>
      <c r="BO23" s="157" t="str">
        <f t="shared" si="46"/>
        <v>N</v>
      </c>
      <c r="BP23" s="162" t="s">
        <v>190</v>
      </c>
      <c r="BQ23" s="99"/>
      <c r="BR23" s="99"/>
      <c r="BS23" s="99"/>
      <c r="BT23" s="165">
        <v>4</v>
      </c>
      <c r="BU23" s="164" t="s">
        <v>38</v>
      </c>
      <c r="BV23" s="164" t="s">
        <v>39</v>
      </c>
      <c r="BW23" s="164" t="s">
        <v>37</v>
      </c>
      <c r="BX23" s="170">
        <f t="shared" si="48"/>
        <v>10.349</v>
      </c>
      <c r="BY23" s="171">
        <f t="shared" si="49"/>
        <v>30</v>
      </c>
      <c r="BZ23" s="170">
        <f t="shared" si="50"/>
        <v>0</v>
      </c>
      <c r="CA23" s="171">
        <f t="shared" si="51"/>
        <v>0</v>
      </c>
      <c r="CB23" s="172">
        <f t="shared" si="52"/>
        <v>30</v>
      </c>
      <c r="CC23" s="173" t="s">
        <v>190</v>
      </c>
      <c r="CD23" s="100" t="str">
        <f t="shared" si="54"/>
        <v>Ajourné(e)</v>
      </c>
    </row>
    <row r="24" spans="1:82" s="80" customFormat="1" ht="45" customHeight="1">
      <c r="A24" s="181">
        <v>5</v>
      </c>
      <c r="B24" s="179" t="s">
        <v>33</v>
      </c>
      <c r="C24" s="179" t="s">
        <v>34</v>
      </c>
      <c r="D24" s="179" t="s">
        <v>32</v>
      </c>
      <c r="E24" s="163" t="s">
        <v>85</v>
      </c>
      <c r="F24" s="163" t="s">
        <v>86</v>
      </c>
      <c r="G24" s="163" t="s">
        <v>86</v>
      </c>
      <c r="H24" s="74">
        <v>10.5</v>
      </c>
      <c r="I24" s="70"/>
      <c r="J24" s="71">
        <f t="shared" si="0"/>
        <v>10.5</v>
      </c>
      <c r="K24" s="75">
        <f t="shared" si="1"/>
        <v>12</v>
      </c>
      <c r="L24" s="72">
        <f t="shared" si="2"/>
        <v>0</v>
      </c>
      <c r="M24" s="73" t="str">
        <f t="shared" si="3"/>
        <v>E</v>
      </c>
      <c r="N24" s="72" t="str">
        <f t="shared" si="4"/>
        <v>N</v>
      </c>
      <c r="O24" s="74">
        <v>8.66</v>
      </c>
      <c r="P24" s="75"/>
      <c r="Q24" s="71">
        <f t="shared" si="5"/>
        <v>8.66</v>
      </c>
      <c r="R24" s="75">
        <f t="shared" si="6"/>
        <v>0</v>
      </c>
      <c r="S24" s="72">
        <f t="shared" si="7"/>
        <v>0</v>
      </c>
      <c r="T24" s="73" t="str">
        <f t="shared" si="8"/>
        <v>F</v>
      </c>
      <c r="U24" s="72" t="str">
        <f t="shared" si="9"/>
        <v>N</v>
      </c>
      <c r="V24" s="74">
        <v>7</v>
      </c>
      <c r="W24" s="75"/>
      <c r="X24" s="71">
        <f t="shared" si="10"/>
        <v>7</v>
      </c>
      <c r="Y24" s="72">
        <f t="shared" si="11"/>
        <v>0</v>
      </c>
      <c r="Z24" s="72">
        <f t="shared" si="12"/>
        <v>0</v>
      </c>
      <c r="AA24" s="73" t="str">
        <f t="shared" si="13"/>
        <v>F</v>
      </c>
      <c r="AB24" s="72" t="str">
        <f t="shared" si="14"/>
        <v>N</v>
      </c>
      <c r="AC24" s="74">
        <f t="shared" si="15"/>
        <v>10.5</v>
      </c>
      <c r="AD24" s="75">
        <f t="shared" si="16"/>
        <v>12</v>
      </c>
      <c r="AE24" s="83">
        <f t="shared" si="17"/>
        <v>0</v>
      </c>
      <c r="AF24" s="75" t="str">
        <f t="shared" si="18"/>
        <v>N</v>
      </c>
      <c r="AG24" s="74">
        <f t="shared" si="19"/>
        <v>8.66</v>
      </c>
      <c r="AH24" s="75">
        <f t="shared" si="20"/>
        <v>0</v>
      </c>
      <c r="AI24" s="83">
        <f t="shared" si="21"/>
        <v>0</v>
      </c>
      <c r="AJ24" s="75" t="str">
        <f t="shared" si="22"/>
        <v>N</v>
      </c>
      <c r="AK24" s="74">
        <f t="shared" si="23"/>
        <v>7</v>
      </c>
      <c r="AL24" s="75">
        <f t="shared" si="24"/>
        <v>0</v>
      </c>
      <c r="AM24" s="83">
        <f t="shared" si="25"/>
        <v>0</v>
      </c>
      <c r="AN24" s="75" t="str">
        <f t="shared" si="26"/>
        <v>N</v>
      </c>
      <c r="AO24" s="74">
        <f t="shared" si="27"/>
        <v>8.8979999999999997</v>
      </c>
      <c r="AP24" s="75">
        <f t="shared" si="28"/>
        <v>0</v>
      </c>
      <c r="AQ24" s="75">
        <f t="shared" si="29"/>
        <v>12</v>
      </c>
      <c r="AR24" s="75">
        <f t="shared" si="30"/>
        <v>12</v>
      </c>
      <c r="AS24" s="75" t="str">
        <f t="shared" si="31"/>
        <v>N</v>
      </c>
      <c r="AT24" s="93" t="str">
        <f t="shared" si="32"/>
        <v>Semestre non validé</v>
      </c>
      <c r="AV24" s="146">
        <v>5</v>
      </c>
      <c r="AW24" s="179" t="s">
        <v>33</v>
      </c>
      <c r="AX24" s="179" t="s">
        <v>34</v>
      </c>
      <c r="AY24" s="179" t="s">
        <v>32</v>
      </c>
      <c r="AZ24" s="153"/>
      <c r="BA24" s="151"/>
      <c r="BB24" s="147">
        <f t="shared" si="33"/>
        <v>0</v>
      </c>
      <c r="BC24" s="148">
        <f t="shared" si="34"/>
        <v>0</v>
      </c>
      <c r="BD24" s="148">
        <f t="shared" si="35"/>
        <v>0</v>
      </c>
      <c r="BE24" s="154" t="str">
        <f t="shared" si="36"/>
        <v>F</v>
      </c>
      <c r="BF24" s="148" t="str">
        <f t="shared" si="37"/>
        <v>N</v>
      </c>
      <c r="BG24" s="147">
        <f t="shared" si="38"/>
        <v>0</v>
      </c>
      <c r="BH24" s="148">
        <f t="shared" si="39"/>
        <v>0</v>
      </c>
      <c r="BI24" s="155">
        <f t="shared" si="40"/>
        <v>0</v>
      </c>
      <c r="BJ24" s="151" t="str">
        <f t="shared" si="41"/>
        <v>N</v>
      </c>
      <c r="BK24" s="147">
        <f t="shared" si="42"/>
        <v>0</v>
      </c>
      <c r="BL24" s="148">
        <f t="shared" si="43"/>
        <v>0</v>
      </c>
      <c r="BM24" s="148">
        <f t="shared" si="44"/>
        <v>0</v>
      </c>
      <c r="BN24" s="148">
        <f t="shared" si="45"/>
        <v>0</v>
      </c>
      <c r="BO24" s="151" t="str">
        <f t="shared" si="46"/>
        <v>N</v>
      </c>
      <c r="BP24" s="152" t="str">
        <f t="shared" si="47"/>
        <v>Semestre non validé</v>
      </c>
      <c r="BQ24" s="81"/>
      <c r="BR24" s="81"/>
      <c r="BS24" s="81"/>
      <c r="BT24" s="165">
        <v>5</v>
      </c>
      <c r="BU24" s="163" t="s">
        <v>41</v>
      </c>
      <c r="BV24" s="163" t="s">
        <v>42</v>
      </c>
      <c r="BW24" s="163" t="s">
        <v>40</v>
      </c>
      <c r="BX24" s="166">
        <f t="shared" si="48"/>
        <v>8.8979999999999997</v>
      </c>
      <c r="BY24" s="167">
        <f t="shared" si="49"/>
        <v>12</v>
      </c>
      <c r="BZ24" s="166">
        <f t="shared" si="50"/>
        <v>0</v>
      </c>
      <c r="CA24" s="167">
        <f t="shared" si="51"/>
        <v>0</v>
      </c>
      <c r="CB24" s="168">
        <f t="shared" si="52"/>
        <v>12</v>
      </c>
      <c r="CC24" s="169" t="str">
        <f t="shared" si="53"/>
        <v>Rattrapage</v>
      </c>
      <c r="CD24" s="82" t="str">
        <f t="shared" si="54"/>
        <v>Ajourné(e)</v>
      </c>
    </row>
    <row r="25" spans="1:82" s="80" customFormat="1" ht="45" customHeight="1">
      <c r="A25" s="181">
        <v>6</v>
      </c>
      <c r="B25" s="179" t="s">
        <v>225</v>
      </c>
      <c r="C25" s="179" t="s">
        <v>226</v>
      </c>
      <c r="D25" s="179" t="s">
        <v>243</v>
      </c>
      <c r="E25" s="163" t="s">
        <v>255</v>
      </c>
      <c r="F25" s="163" t="s">
        <v>256</v>
      </c>
      <c r="G25" s="163" t="s">
        <v>114</v>
      </c>
      <c r="H25" s="74">
        <v>17.5</v>
      </c>
      <c r="I25" s="70"/>
      <c r="J25" s="71">
        <f t="shared" si="0"/>
        <v>17.5</v>
      </c>
      <c r="K25" s="75">
        <f t="shared" si="1"/>
        <v>12</v>
      </c>
      <c r="L25" s="72">
        <f t="shared" si="2"/>
        <v>0</v>
      </c>
      <c r="M25" s="73" t="str">
        <f t="shared" si="3"/>
        <v>B</v>
      </c>
      <c r="N25" s="72" t="str">
        <f t="shared" si="4"/>
        <v>N</v>
      </c>
      <c r="O25" s="74">
        <v>16.829999999999998</v>
      </c>
      <c r="P25" s="75"/>
      <c r="Q25" s="71">
        <f t="shared" si="5"/>
        <v>16.829999999999998</v>
      </c>
      <c r="R25" s="75">
        <f t="shared" si="6"/>
        <v>8</v>
      </c>
      <c r="S25" s="72">
        <f t="shared" si="7"/>
        <v>0</v>
      </c>
      <c r="T25" s="73" t="str">
        <f t="shared" si="8"/>
        <v>B</v>
      </c>
      <c r="U25" s="72" t="str">
        <f t="shared" si="9"/>
        <v>N</v>
      </c>
      <c r="V25" s="74">
        <v>16</v>
      </c>
      <c r="W25" s="75"/>
      <c r="X25" s="71">
        <f t="shared" si="10"/>
        <v>16</v>
      </c>
      <c r="Y25" s="72">
        <f t="shared" si="11"/>
        <v>10</v>
      </c>
      <c r="Z25" s="72">
        <f t="shared" si="12"/>
        <v>0</v>
      </c>
      <c r="AA25" s="73" t="str">
        <f t="shared" si="13"/>
        <v>B</v>
      </c>
      <c r="AB25" s="72" t="str">
        <f t="shared" si="14"/>
        <v>N</v>
      </c>
      <c r="AC25" s="74">
        <f t="shared" si="15"/>
        <v>17.5</v>
      </c>
      <c r="AD25" s="75">
        <f t="shared" si="16"/>
        <v>12</v>
      </c>
      <c r="AE25" s="83">
        <f t="shared" si="17"/>
        <v>0</v>
      </c>
      <c r="AF25" s="75" t="str">
        <f t="shared" si="18"/>
        <v>N</v>
      </c>
      <c r="AG25" s="74">
        <f t="shared" si="19"/>
        <v>16.829999999999998</v>
      </c>
      <c r="AH25" s="75">
        <f t="shared" si="20"/>
        <v>8</v>
      </c>
      <c r="AI25" s="83">
        <f t="shared" si="21"/>
        <v>0</v>
      </c>
      <c r="AJ25" s="75" t="str">
        <f t="shared" si="22"/>
        <v>N</v>
      </c>
      <c r="AK25" s="74">
        <f t="shared" si="23"/>
        <v>16</v>
      </c>
      <c r="AL25" s="75">
        <f t="shared" si="24"/>
        <v>10</v>
      </c>
      <c r="AM25" s="83">
        <f t="shared" si="25"/>
        <v>0</v>
      </c>
      <c r="AN25" s="75" t="str">
        <f t="shared" si="26"/>
        <v>N</v>
      </c>
      <c r="AO25" s="74">
        <f t="shared" si="27"/>
        <v>16.849</v>
      </c>
      <c r="AP25" s="75">
        <f t="shared" si="28"/>
        <v>0</v>
      </c>
      <c r="AQ25" s="75">
        <f t="shared" si="29"/>
        <v>30</v>
      </c>
      <c r="AR25" s="75">
        <f t="shared" si="30"/>
        <v>30</v>
      </c>
      <c r="AS25" s="75" t="str">
        <f t="shared" si="31"/>
        <v>N</v>
      </c>
      <c r="AT25" s="93" t="str">
        <f t="shared" si="32"/>
        <v>Semestre validé</v>
      </c>
      <c r="AV25" s="146">
        <v>6</v>
      </c>
      <c r="AW25" s="179" t="s">
        <v>225</v>
      </c>
      <c r="AX25" s="179" t="s">
        <v>226</v>
      </c>
      <c r="AY25" s="179" t="s">
        <v>243</v>
      </c>
      <c r="AZ25" s="153"/>
      <c r="BA25" s="151"/>
      <c r="BB25" s="147">
        <f t="shared" si="33"/>
        <v>0</v>
      </c>
      <c r="BC25" s="148">
        <f t="shared" si="34"/>
        <v>0</v>
      </c>
      <c r="BD25" s="148">
        <f t="shared" si="35"/>
        <v>0</v>
      </c>
      <c r="BE25" s="154" t="str">
        <f t="shared" si="36"/>
        <v>F</v>
      </c>
      <c r="BF25" s="148" t="str">
        <f t="shared" si="37"/>
        <v>N</v>
      </c>
      <c r="BG25" s="147">
        <f t="shared" si="38"/>
        <v>0</v>
      </c>
      <c r="BH25" s="148">
        <f t="shared" si="39"/>
        <v>0</v>
      </c>
      <c r="BI25" s="155">
        <f t="shared" si="40"/>
        <v>0</v>
      </c>
      <c r="BJ25" s="151" t="str">
        <f t="shared" si="41"/>
        <v>N</v>
      </c>
      <c r="BK25" s="147">
        <f t="shared" si="42"/>
        <v>0</v>
      </c>
      <c r="BL25" s="148">
        <f t="shared" si="43"/>
        <v>0</v>
      </c>
      <c r="BM25" s="148">
        <f t="shared" si="44"/>
        <v>0</v>
      </c>
      <c r="BN25" s="148">
        <f t="shared" si="45"/>
        <v>0</v>
      </c>
      <c r="BO25" s="151" t="str">
        <f t="shared" si="46"/>
        <v>N</v>
      </c>
      <c r="BP25" s="152" t="str">
        <f t="shared" si="47"/>
        <v>Semestre non validé</v>
      </c>
      <c r="BQ25" s="81"/>
      <c r="BR25" s="81"/>
      <c r="BS25" s="81"/>
      <c r="BT25" s="165">
        <v>6</v>
      </c>
      <c r="BU25" s="163" t="s">
        <v>44</v>
      </c>
      <c r="BV25" s="163" t="s">
        <v>45</v>
      </c>
      <c r="BW25" s="163" t="s">
        <v>43</v>
      </c>
      <c r="BX25" s="166">
        <f t="shared" si="48"/>
        <v>16.849</v>
      </c>
      <c r="BY25" s="167">
        <f t="shared" si="49"/>
        <v>30</v>
      </c>
      <c r="BZ25" s="166">
        <f t="shared" si="50"/>
        <v>0</v>
      </c>
      <c r="CA25" s="167">
        <f t="shared" si="51"/>
        <v>0</v>
      </c>
      <c r="CB25" s="168">
        <f t="shared" si="52"/>
        <v>30</v>
      </c>
      <c r="CC25" s="169" t="str">
        <f t="shared" si="53"/>
        <v>Rattrapage</v>
      </c>
      <c r="CD25" s="82" t="str">
        <f t="shared" si="54"/>
        <v>Ajourné(e)</v>
      </c>
    </row>
    <row r="26" spans="1:82" s="80" customFormat="1" ht="45" customHeight="1">
      <c r="A26" s="181">
        <v>7</v>
      </c>
      <c r="B26" s="179" t="s">
        <v>227</v>
      </c>
      <c r="C26" s="179" t="s">
        <v>228</v>
      </c>
      <c r="D26" s="179" t="s">
        <v>244</v>
      </c>
      <c r="E26" s="163" t="s">
        <v>257</v>
      </c>
      <c r="F26" s="163" t="s">
        <v>258</v>
      </c>
      <c r="G26" s="163" t="s">
        <v>86</v>
      </c>
      <c r="H26" s="74">
        <v>12.5</v>
      </c>
      <c r="I26" s="70"/>
      <c r="J26" s="71">
        <f t="shared" si="0"/>
        <v>12.5</v>
      </c>
      <c r="K26" s="75">
        <f t="shared" si="1"/>
        <v>12</v>
      </c>
      <c r="L26" s="72">
        <f t="shared" si="2"/>
        <v>0</v>
      </c>
      <c r="M26" s="73" t="str">
        <f t="shared" si="3"/>
        <v>D</v>
      </c>
      <c r="N26" s="72" t="str">
        <f t="shared" si="4"/>
        <v>N</v>
      </c>
      <c r="O26" s="74">
        <v>11.66</v>
      </c>
      <c r="P26" s="75"/>
      <c r="Q26" s="71">
        <f t="shared" si="5"/>
        <v>11.66</v>
      </c>
      <c r="R26" s="75">
        <f t="shared" si="6"/>
        <v>8</v>
      </c>
      <c r="S26" s="72">
        <f t="shared" si="7"/>
        <v>0</v>
      </c>
      <c r="T26" s="73" t="str">
        <f t="shared" si="8"/>
        <v>E</v>
      </c>
      <c r="U26" s="72" t="str">
        <f t="shared" si="9"/>
        <v>N</v>
      </c>
      <c r="V26" s="74">
        <v>15</v>
      </c>
      <c r="W26" s="75"/>
      <c r="X26" s="71">
        <f t="shared" si="10"/>
        <v>15</v>
      </c>
      <c r="Y26" s="72">
        <f t="shared" si="11"/>
        <v>10</v>
      </c>
      <c r="Z26" s="72">
        <f t="shared" si="12"/>
        <v>0</v>
      </c>
      <c r="AA26" s="73" t="str">
        <f t="shared" si="13"/>
        <v>C</v>
      </c>
      <c r="AB26" s="72" t="str">
        <f t="shared" si="14"/>
        <v>N</v>
      </c>
      <c r="AC26" s="74">
        <f t="shared" si="15"/>
        <v>12.5</v>
      </c>
      <c r="AD26" s="75">
        <f t="shared" si="16"/>
        <v>12</v>
      </c>
      <c r="AE26" s="83">
        <f t="shared" si="17"/>
        <v>0</v>
      </c>
      <c r="AF26" s="75" t="str">
        <f t="shared" si="18"/>
        <v>N</v>
      </c>
      <c r="AG26" s="74">
        <f t="shared" si="19"/>
        <v>11.660000000000002</v>
      </c>
      <c r="AH26" s="75">
        <f t="shared" si="20"/>
        <v>8</v>
      </c>
      <c r="AI26" s="83">
        <f t="shared" si="21"/>
        <v>0</v>
      </c>
      <c r="AJ26" s="75" t="str">
        <f t="shared" si="22"/>
        <v>N</v>
      </c>
      <c r="AK26" s="74">
        <f t="shared" si="23"/>
        <v>15</v>
      </c>
      <c r="AL26" s="75">
        <f t="shared" si="24"/>
        <v>10</v>
      </c>
      <c r="AM26" s="83">
        <f t="shared" si="25"/>
        <v>0</v>
      </c>
      <c r="AN26" s="75" t="str">
        <f t="shared" si="26"/>
        <v>N</v>
      </c>
      <c r="AO26" s="74">
        <f t="shared" si="27"/>
        <v>12.998000000000001</v>
      </c>
      <c r="AP26" s="75">
        <f t="shared" si="28"/>
        <v>0</v>
      </c>
      <c r="AQ26" s="75">
        <f t="shared" si="29"/>
        <v>30</v>
      </c>
      <c r="AR26" s="75">
        <f t="shared" si="30"/>
        <v>30</v>
      </c>
      <c r="AS26" s="75" t="str">
        <f t="shared" si="31"/>
        <v>N</v>
      </c>
      <c r="AT26" s="93" t="str">
        <f t="shared" si="32"/>
        <v>Semestre validé</v>
      </c>
      <c r="AV26" s="146">
        <v>7</v>
      </c>
      <c r="AW26" s="179" t="s">
        <v>227</v>
      </c>
      <c r="AX26" s="179" t="s">
        <v>228</v>
      </c>
      <c r="AY26" s="179" t="s">
        <v>244</v>
      </c>
      <c r="AZ26" s="153"/>
      <c r="BA26" s="151"/>
      <c r="BB26" s="147">
        <f t="shared" si="33"/>
        <v>0</v>
      </c>
      <c r="BC26" s="148">
        <f t="shared" si="34"/>
        <v>0</v>
      </c>
      <c r="BD26" s="148">
        <f t="shared" si="35"/>
        <v>0</v>
      </c>
      <c r="BE26" s="154" t="str">
        <f t="shared" si="36"/>
        <v>F</v>
      </c>
      <c r="BF26" s="148" t="str">
        <f t="shared" si="37"/>
        <v>N</v>
      </c>
      <c r="BG26" s="147">
        <f t="shared" si="38"/>
        <v>0</v>
      </c>
      <c r="BH26" s="148">
        <f t="shared" si="39"/>
        <v>0</v>
      </c>
      <c r="BI26" s="155">
        <f t="shared" si="40"/>
        <v>0</v>
      </c>
      <c r="BJ26" s="151" t="str">
        <f t="shared" si="41"/>
        <v>N</v>
      </c>
      <c r="BK26" s="147">
        <f t="shared" si="42"/>
        <v>0</v>
      </c>
      <c r="BL26" s="148">
        <f t="shared" si="43"/>
        <v>0</v>
      </c>
      <c r="BM26" s="148">
        <f t="shared" si="44"/>
        <v>0</v>
      </c>
      <c r="BN26" s="148">
        <f t="shared" si="45"/>
        <v>0</v>
      </c>
      <c r="BO26" s="151" t="str">
        <f t="shared" si="46"/>
        <v>N</v>
      </c>
      <c r="BP26" s="152" t="str">
        <f t="shared" si="47"/>
        <v>Semestre non validé</v>
      </c>
      <c r="BQ26" s="81"/>
      <c r="BR26" s="81"/>
      <c r="BS26" s="81"/>
      <c r="BT26" s="165">
        <v>7</v>
      </c>
      <c r="BU26" s="163" t="s">
        <v>47</v>
      </c>
      <c r="BV26" s="163" t="s">
        <v>31</v>
      </c>
      <c r="BW26" s="163" t="s">
        <v>46</v>
      </c>
      <c r="BX26" s="166">
        <f t="shared" si="48"/>
        <v>12.998000000000001</v>
      </c>
      <c r="BY26" s="167">
        <f t="shared" si="49"/>
        <v>30</v>
      </c>
      <c r="BZ26" s="166">
        <f t="shared" si="50"/>
        <v>0</v>
      </c>
      <c r="CA26" s="167">
        <f t="shared" si="51"/>
        <v>0</v>
      </c>
      <c r="CB26" s="168">
        <f t="shared" si="52"/>
        <v>30</v>
      </c>
      <c r="CC26" s="169" t="str">
        <f t="shared" si="53"/>
        <v>Rattrapage</v>
      </c>
      <c r="CD26" s="82" t="str">
        <f t="shared" si="54"/>
        <v>Ajourné(e)</v>
      </c>
    </row>
    <row r="27" spans="1:82" s="80" customFormat="1" ht="45" customHeight="1">
      <c r="A27" s="181">
        <v>8</v>
      </c>
      <c r="B27" s="179" t="s">
        <v>229</v>
      </c>
      <c r="C27" s="179" t="s">
        <v>230</v>
      </c>
      <c r="D27" s="179" t="s">
        <v>245</v>
      </c>
      <c r="E27" s="163" t="s">
        <v>259</v>
      </c>
      <c r="F27" s="163" t="s">
        <v>260</v>
      </c>
      <c r="G27" s="163" t="s">
        <v>86</v>
      </c>
      <c r="H27" s="74">
        <v>7.5</v>
      </c>
      <c r="I27" s="70"/>
      <c r="J27" s="71">
        <f t="shared" si="0"/>
        <v>7.5</v>
      </c>
      <c r="K27" s="75">
        <f t="shared" si="1"/>
        <v>0</v>
      </c>
      <c r="L27" s="72">
        <f t="shared" si="2"/>
        <v>0</v>
      </c>
      <c r="M27" s="73" t="str">
        <f t="shared" si="3"/>
        <v>F</v>
      </c>
      <c r="N27" s="72" t="str">
        <f t="shared" si="4"/>
        <v>N</v>
      </c>
      <c r="O27" s="74">
        <v>10.83</v>
      </c>
      <c r="P27" s="75"/>
      <c r="Q27" s="71">
        <f t="shared" si="5"/>
        <v>10.83</v>
      </c>
      <c r="R27" s="75">
        <f t="shared" si="6"/>
        <v>8</v>
      </c>
      <c r="S27" s="72">
        <f t="shared" si="7"/>
        <v>0</v>
      </c>
      <c r="T27" s="73" t="str">
        <f t="shared" si="8"/>
        <v>E</v>
      </c>
      <c r="U27" s="72" t="str">
        <f t="shared" si="9"/>
        <v>N</v>
      </c>
      <c r="V27" s="74">
        <v>14.5</v>
      </c>
      <c r="W27" s="75"/>
      <c r="X27" s="71">
        <f t="shared" si="10"/>
        <v>14.5</v>
      </c>
      <c r="Y27" s="72">
        <f t="shared" si="11"/>
        <v>10</v>
      </c>
      <c r="Z27" s="72">
        <f t="shared" si="12"/>
        <v>0</v>
      </c>
      <c r="AA27" s="73" t="str">
        <f t="shared" si="13"/>
        <v>C</v>
      </c>
      <c r="AB27" s="72" t="str">
        <f t="shared" si="14"/>
        <v>N</v>
      </c>
      <c r="AC27" s="74">
        <f t="shared" si="15"/>
        <v>7.5</v>
      </c>
      <c r="AD27" s="75">
        <f t="shared" si="16"/>
        <v>0</v>
      </c>
      <c r="AE27" s="83">
        <f t="shared" si="17"/>
        <v>0</v>
      </c>
      <c r="AF27" s="75" t="str">
        <f t="shared" si="18"/>
        <v>N</v>
      </c>
      <c r="AG27" s="74">
        <f t="shared" si="19"/>
        <v>10.83</v>
      </c>
      <c r="AH27" s="75">
        <f t="shared" si="20"/>
        <v>8</v>
      </c>
      <c r="AI27" s="83">
        <f t="shared" si="21"/>
        <v>0</v>
      </c>
      <c r="AJ27" s="75" t="str">
        <f t="shared" si="22"/>
        <v>N</v>
      </c>
      <c r="AK27" s="74">
        <f t="shared" si="23"/>
        <v>14.5</v>
      </c>
      <c r="AL27" s="75">
        <f t="shared" si="24"/>
        <v>10</v>
      </c>
      <c r="AM27" s="83">
        <f t="shared" si="25"/>
        <v>0</v>
      </c>
      <c r="AN27" s="75" t="str">
        <f t="shared" si="26"/>
        <v>N</v>
      </c>
      <c r="AO27" s="74">
        <f t="shared" si="27"/>
        <v>10.599</v>
      </c>
      <c r="AP27" s="75">
        <f t="shared" si="28"/>
        <v>0</v>
      </c>
      <c r="AQ27" s="75">
        <f t="shared" si="29"/>
        <v>18</v>
      </c>
      <c r="AR27" s="75">
        <f t="shared" si="30"/>
        <v>30</v>
      </c>
      <c r="AS27" s="75" t="str">
        <f t="shared" si="31"/>
        <v>N</v>
      </c>
      <c r="AT27" s="93" t="str">
        <f t="shared" si="32"/>
        <v>Semestre validé</v>
      </c>
      <c r="AV27" s="146">
        <v>8</v>
      </c>
      <c r="AW27" s="179" t="s">
        <v>229</v>
      </c>
      <c r="AX27" s="179" t="s">
        <v>230</v>
      </c>
      <c r="AY27" s="179" t="s">
        <v>245</v>
      </c>
      <c r="AZ27" s="153"/>
      <c r="BA27" s="151"/>
      <c r="BB27" s="147">
        <f t="shared" si="33"/>
        <v>0</v>
      </c>
      <c r="BC27" s="148">
        <f t="shared" si="34"/>
        <v>0</v>
      </c>
      <c r="BD27" s="148">
        <f t="shared" si="35"/>
        <v>0</v>
      </c>
      <c r="BE27" s="154" t="str">
        <f t="shared" si="36"/>
        <v>F</v>
      </c>
      <c r="BF27" s="148" t="str">
        <f t="shared" si="37"/>
        <v>N</v>
      </c>
      <c r="BG27" s="147">
        <f t="shared" si="38"/>
        <v>0</v>
      </c>
      <c r="BH27" s="148">
        <f t="shared" si="39"/>
        <v>0</v>
      </c>
      <c r="BI27" s="155">
        <f t="shared" si="40"/>
        <v>0</v>
      </c>
      <c r="BJ27" s="151" t="str">
        <f t="shared" si="41"/>
        <v>N</v>
      </c>
      <c r="BK27" s="147">
        <f t="shared" si="42"/>
        <v>0</v>
      </c>
      <c r="BL27" s="148">
        <f t="shared" si="43"/>
        <v>0</v>
      </c>
      <c r="BM27" s="148">
        <f t="shared" si="44"/>
        <v>0</v>
      </c>
      <c r="BN27" s="148">
        <f t="shared" si="45"/>
        <v>0</v>
      </c>
      <c r="BO27" s="151" t="str">
        <f t="shared" si="46"/>
        <v>N</v>
      </c>
      <c r="BP27" s="152" t="str">
        <f t="shared" si="47"/>
        <v>Semestre non validé</v>
      </c>
      <c r="BQ27" s="81"/>
      <c r="BR27" s="81"/>
      <c r="BS27" s="81"/>
      <c r="BT27" s="165">
        <v>8</v>
      </c>
      <c r="BU27" s="163" t="s">
        <v>49</v>
      </c>
      <c r="BV27" s="163" t="s">
        <v>50</v>
      </c>
      <c r="BW27" s="163" t="s">
        <v>48</v>
      </c>
      <c r="BX27" s="166">
        <f t="shared" si="48"/>
        <v>10.599</v>
      </c>
      <c r="BY27" s="167">
        <f t="shared" si="49"/>
        <v>30</v>
      </c>
      <c r="BZ27" s="166">
        <f t="shared" si="50"/>
        <v>0</v>
      </c>
      <c r="CA27" s="167">
        <f t="shared" si="51"/>
        <v>0</v>
      </c>
      <c r="CB27" s="168">
        <f t="shared" si="52"/>
        <v>30</v>
      </c>
      <c r="CC27" s="169" t="str">
        <f t="shared" si="53"/>
        <v>Rattrapage</v>
      </c>
      <c r="CD27" s="82" t="str">
        <f t="shared" si="54"/>
        <v>Ajourné(e)</v>
      </c>
    </row>
    <row r="28" spans="1:82" s="80" customFormat="1" ht="45" customHeight="1">
      <c r="A28" s="181">
        <v>9</v>
      </c>
      <c r="B28" s="179" t="s">
        <v>231</v>
      </c>
      <c r="C28" s="179" t="s">
        <v>232</v>
      </c>
      <c r="D28" s="179" t="s">
        <v>246</v>
      </c>
      <c r="E28" s="163" t="s">
        <v>261</v>
      </c>
      <c r="F28" s="163" t="s">
        <v>262</v>
      </c>
      <c r="G28" s="163" t="s">
        <v>86</v>
      </c>
      <c r="H28" s="74"/>
      <c r="I28" s="70"/>
      <c r="J28" s="71">
        <f t="shared" si="0"/>
        <v>0</v>
      </c>
      <c r="K28" s="75">
        <f t="shared" si="1"/>
        <v>0</v>
      </c>
      <c r="L28" s="72">
        <f t="shared" si="2"/>
        <v>0</v>
      </c>
      <c r="M28" s="73" t="str">
        <f t="shared" si="3"/>
        <v>F</v>
      </c>
      <c r="N28" s="72" t="str">
        <f t="shared" si="4"/>
        <v>N</v>
      </c>
      <c r="O28" s="74"/>
      <c r="P28" s="75"/>
      <c r="Q28" s="71">
        <f t="shared" si="5"/>
        <v>0</v>
      </c>
      <c r="R28" s="75">
        <f t="shared" si="6"/>
        <v>0</v>
      </c>
      <c r="S28" s="72">
        <f t="shared" si="7"/>
        <v>0</v>
      </c>
      <c r="T28" s="73" t="str">
        <f t="shared" si="8"/>
        <v>F</v>
      </c>
      <c r="U28" s="72" t="str">
        <f t="shared" si="9"/>
        <v>N</v>
      </c>
      <c r="V28" s="74"/>
      <c r="W28" s="75"/>
      <c r="X28" s="71">
        <f t="shared" si="10"/>
        <v>0</v>
      </c>
      <c r="Y28" s="72">
        <f t="shared" si="11"/>
        <v>0</v>
      </c>
      <c r="Z28" s="72">
        <f t="shared" si="12"/>
        <v>0</v>
      </c>
      <c r="AA28" s="73" t="str">
        <f t="shared" si="13"/>
        <v>F</v>
      </c>
      <c r="AB28" s="72" t="str">
        <f t="shared" si="14"/>
        <v>N</v>
      </c>
      <c r="AC28" s="74">
        <f t="shared" si="15"/>
        <v>0</v>
      </c>
      <c r="AD28" s="75">
        <f t="shared" si="16"/>
        <v>0</v>
      </c>
      <c r="AE28" s="83">
        <f t="shared" si="17"/>
        <v>0</v>
      </c>
      <c r="AF28" s="75" t="str">
        <f t="shared" si="18"/>
        <v>N</v>
      </c>
      <c r="AG28" s="74">
        <f t="shared" si="19"/>
        <v>0</v>
      </c>
      <c r="AH28" s="75">
        <f t="shared" si="20"/>
        <v>0</v>
      </c>
      <c r="AI28" s="83">
        <f t="shared" si="21"/>
        <v>0</v>
      </c>
      <c r="AJ28" s="75" t="str">
        <f t="shared" si="22"/>
        <v>N</v>
      </c>
      <c r="AK28" s="74">
        <f t="shared" si="23"/>
        <v>0</v>
      </c>
      <c r="AL28" s="75">
        <f t="shared" si="24"/>
        <v>0</v>
      </c>
      <c r="AM28" s="83">
        <f t="shared" si="25"/>
        <v>0</v>
      </c>
      <c r="AN28" s="75" t="str">
        <f t="shared" si="26"/>
        <v>N</v>
      </c>
      <c r="AO28" s="74">
        <f t="shared" si="27"/>
        <v>0</v>
      </c>
      <c r="AP28" s="75">
        <f t="shared" si="28"/>
        <v>0</v>
      </c>
      <c r="AQ28" s="75">
        <f t="shared" si="29"/>
        <v>0</v>
      </c>
      <c r="AR28" s="75">
        <f t="shared" si="30"/>
        <v>0</v>
      </c>
      <c r="AS28" s="75" t="str">
        <f t="shared" si="31"/>
        <v>N</v>
      </c>
      <c r="AT28" s="93" t="s">
        <v>250</v>
      </c>
      <c r="AV28" s="146">
        <v>9</v>
      </c>
      <c r="AW28" s="179" t="s">
        <v>231</v>
      </c>
      <c r="AX28" s="179" t="s">
        <v>232</v>
      </c>
      <c r="AY28" s="179" t="s">
        <v>246</v>
      </c>
      <c r="AZ28" s="153"/>
      <c r="BA28" s="151"/>
      <c r="BB28" s="147">
        <f t="shared" si="33"/>
        <v>0</v>
      </c>
      <c r="BC28" s="148">
        <f t="shared" si="34"/>
        <v>0</v>
      </c>
      <c r="BD28" s="148">
        <f t="shared" si="35"/>
        <v>0</v>
      </c>
      <c r="BE28" s="154" t="str">
        <f t="shared" si="36"/>
        <v>F</v>
      </c>
      <c r="BF28" s="148" t="str">
        <f t="shared" si="37"/>
        <v>N</v>
      </c>
      <c r="BG28" s="147">
        <f t="shared" si="38"/>
        <v>0</v>
      </c>
      <c r="BH28" s="148">
        <f t="shared" si="39"/>
        <v>0</v>
      </c>
      <c r="BI28" s="155">
        <f t="shared" si="40"/>
        <v>0</v>
      </c>
      <c r="BJ28" s="151" t="str">
        <f t="shared" si="41"/>
        <v>N</v>
      </c>
      <c r="BK28" s="147">
        <f t="shared" si="42"/>
        <v>0</v>
      </c>
      <c r="BL28" s="148">
        <f t="shared" si="43"/>
        <v>0</v>
      </c>
      <c r="BM28" s="148">
        <f t="shared" si="44"/>
        <v>0</v>
      </c>
      <c r="BN28" s="148">
        <f t="shared" si="45"/>
        <v>0</v>
      </c>
      <c r="BO28" s="151" t="str">
        <f t="shared" si="46"/>
        <v>N</v>
      </c>
      <c r="BP28" s="152" t="str">
        <f t="shared" si="47"/>
        <v>Semestre non validé</v>
      </c>
      <c r="BQ28" s="81"/>
      <c r="BR28" s="81"/>
      <c r="BS28" s="81"/>
      <c r="BT28" s="165">
        <v>9</v>
      </c>
      <c r="BU28" s="163" t="s">
        <v>52</v>
      </c>
      <c r="BV28" s="163" t="s">
        <v>53</v>
      </c>
      <c r="BW28" s="163" t="s">
        <v>51</v>
      </c>
      <c r="BX28" s="166">
        <f t="shared" si="48"/>
        <v>0</v>
      </c>
      <c r="BY28" s="167">
        <f t="shared" si="49"/>
        <v>0</v>
      </c>
      <c r="BZ28" s="166">
        <f t="shared" si="50"/>
        <v>0</v>
      </c>
      <c r="CA28" s="167">
        <f t="shared" si="51"/>
        <v>0</v>
      </c>
      <c r="CB28" s="168">
        <f t="shared" si="52"/>
        <v>0</v>
      </c>
      <c r="CC28" s="169" t="str">
        <f t="shared" si="53"/>
        <v>Rattrapage</v>
      </c>
      <c r="CD28" s="82" t="str">
        <f t="shared" si="54"/>
        <v>Ajourné(e)</v>
      </c>
    </row>
    <row r="29" spans="1:82" s="80" customFormat="1" ht="45" customHeight="1">
      <c r="A29" s="181">
        <v>10</v>
      </c>
      <c r="B29" s="179" t="s">
        <v>233</v>
      </c>
      <c r="C29" s="179" t="s">
        <v>234</v>
      </c>
      <c r="D29" s="179" t="s">
        <v>247</v>
      </c>
      <c r="E29" s="163" t="s">
        <v>263</v>
      </c>
      <c r="F29" s="163" t="s">
        <v>90</v>
      </c>
      <c r="G29" s="163" t="s">
        <v>86</v>
      </c>
      <c r="H29" s="74">
        <v>11.5</v>
      </c>
      <c r="I29" s="70"/>
      <c r="J29" s="71">
        <f t="shared" si="0"/>
        <v>11.5</v>
      </c>
      <c r="K29" s="75">
        <f t="shared" si="1"/>
        <v>12</v>
      </c>
      <c r="L29" s="72">
        <f t="shared" si="2"/>
        <v>0</v>
      </c>
      <c r="M29" s="73" t="str">
        <f t="shared" si="3"/>
        <v>E</v>
      </c>
      <c r="N29" s="72" t="str">
        <f t="shared" si="4"/>
        <v>N</v>
      </c>
      <c r="O29" s="74">
        <v>10.66</v>
      </c>
      <c r="P29" s="75"/>
      <c r="Q29" s="71">
        <f t="shared" si="5"/>
        <v>10.66</v>
      </c>
      <c r="R29" s="75">
        <f t="shared" si="6"/>
        <v>8</v>
      </c>
      <c r="S29" s="72">
        <f t="shared" si="7"/>
        <v>0</v>
      </c>
      <c r="T29" s="73" t="str">
        <f t="shared" si="8"/>
        <v>E</v>
      </c>
      <c r="U29" s="72" t="str">
        <f t="shared" si="9"/>
        <v>N</v>
      </c>
      <c r="V29" s="74">
        <v>13</v>
      </c>
      <c r="W29" s="75"/>
      <c r="X29" s="71">
        <f t="shared" si="10"/>
        <v>13</v>
      </c>
      <c r="Y29" s="72">
        <f t="shared" si="11"/>
        <v>10</v>
      </c>
      <c r="Z29" s="72">
        <f t="shared" si="12"/>
        <v>0</v>
      </c>
      <c r="AA29" s="73" t="str">
        <f t="shared" si="13"/>
        <v>D</v>
      </c>
      <c r="AB29" s="72" t="str">
        <f t="shared" si="14"/>
        <v>N</v>
      </c>
      <c r="AC29" s="74">
        <f t="shared" si="15"/>
        <v>11.5</v>
      </c>
      <c r="AD29" s="75">
        <f t="shared" si="16"/>
        <v>12</v>
      </c>
      <c r="AE29" s="83">
        <f t="shared" si="17"/>
        <v>0</v>
      </c>
      <c r="AF29" s="75" t="str">
        <f t="shared" si="18"/>
        <v>N</v>
      </c>
      <c r="AG29" s="74">
        <f t="shared" si="19"/>
        <v>10.66</v>
      </c>
      <c r="AH29" s="75">
        <f t="shared" si="20"/>
        <v>8</v>
      </c>
      <c r="AI29" s="83">
        <f t="shared" si="21"/>
        <v>0</v>
      </c>
      <c r="AJ29" s="75" t="str">
        <f t="shared" si="22"/>
        <v>N</v>
      </c>
      <c r="AK29" s="74">
        <f t="shared" si="23"/>
        <v>13</v>
      </c>
      <c r="AL29" s="75">
        <f t="shared" si="24"/>
        <v>10</v>
      </c>
      <c r="AM29" s="83">
        <f t="shared" si="25"/>
        <v>0</v>
      </c>
      <c r="AN29" s="75" t="str">
        <f t="shared" si="26"/>
        <v>N</v>
      </c>
      <c r="AO29" s="74">
        <f t="shared" si="27"/>
        <v>11.698</v>
      </c>
      <c r="AP29" s="75">
        <f t="shared" si="28"/>
        <v>0</v>
      </c>
      <c r="AQ29" s="75">
        <f t="shared" si="29"/>
        <v>30</v>
      </c>
      <c r="AR29" s="75">
        <f t="shared" si="30"/>
        <v>30</v>
      </c>
      <c r="AS29" s="75" t="str">
        <f t="shared" si="31"/>
        <v>N</v>
      </c>
      <c r="AT29" s="93" t="str">
        <f t="shared" si="32"/>
        <v>Semestre validé</v>
      </c>
      <c r="AV29" s="146">
        <v>10</v>
      </c>
      <c r="AW29" s="179" t="s">
        <v>233</v>
      </c>
      <c r="AX29" s="179" t="s">
        <v>234</v>
      </c>
      <c r="AY29" s="179" t="s">
        <v>247</v>
      </c>
      <c r="AZ29" s="153"/>
      <c r="BA29" s="151"/>
      <c r="BB29" s="147">
        <f t="shared" si="33"/>
        <v>0</v>
      </c>
      <c r="BC29" s="148">
        <f t="shared" si="34"/>
        <v>0</v>
      </c>
      <c r="BD29" s="148">
        <f t="shared" si="35"/>
        <v>0</v>
      </c>
      <c r="BE29" s="154" t="str">
        <f t="shared" si="36"/>
        <v>F</v>
      </c>
      <c r="BF29" s="148" t="str">
        <f t="shared" si="37"/>
        <v>N</v>
      </c>
      <c r="BG29" s="147">
        <f t="shared" si="38"/>
        <v>0</v>
      </c>
      <c r="BH29" s="148">
        <f t="shared" si="39"/>
        <v>0</v>
      </c>
      <c r="BI29" s="155">
        <f t="shared" si="40"/>
        <v>0</v>
      </c>
      <c r="BJ29" s="151" t="str">
        <f t="shared" si="41"/>
        <v>N</v>
      </c>
      <c r="BK29" s="147">
        <f t="shared" si="42"/>
        <v>0</v>
      </c>
      <c r="BL29" s="148">
        <f t="shared" si="43"/>
        <v>0</v>
      </c>
      <c r="BM29" s="148">
        <f t="shared" si="44"/>
        <v>0</v>
      </c>
      <c r="BN29" s="148">
        <f t="shared" si="45"/>
        <v>0</v>
      </c>
      <c r="BO29" s="151" t="str">
        <f t="shared" si="46"/>
        <v>N</v>
      </c>
      <c r="BP29" s="152" t="str">
        <f t="shared" si="47"/>
        <v>Semestre non validé</v>
      </c>
      <c r="BQ29" s="81"/>
      <c r="BR29" s="81"/>
      <c r="BS29" s="81"/>
      <c r="BT29" s="165">
        <v>10</v>
      </c>
      <c r="BU29" s="163" t="s">
        <v>57</v>
      </c>
      <c r="BV29" s="163" t="s">
        <v>58</v>
      </c>
      <c r="BW29" s="163" t="s">
        <v>56</v>
      </c>
      <c r="BX29" s="166">
        <f t="shared" si="48"/>
        <v>11.698</v>
      </c>
      <c r="BY29" s="167">
        <f t="shared" si="49"/>
        <v>30</v>
      </c>
      <c r="BZ29" s="166">
        <f t="shared" si="50"/>
        <v>0</v>
      </c>
      <c r="CA29" s="167">
        <f t="shared" si="51"/>
        <v>0</v>
      </c>
      <c r="CB29" s="168">
        <f t="shared" si="52"/>
        <v>30</v>
      </c>
      <c r="CC29" s="169" t="str">
        <f t="shared" si="53"/>
        <v>Rattrapage</v>
      </c>
      <c r="CD29" s="82" t="str">
        <f t="shared" si="54"/>
        <v>Ajourné(e)</v>
      </c>
    </row>
    <row r="30" spans="1:82" s="80" customFormat="1" ht="45" customHeight="1">
      <c r="A30" s="181">
        <v>11</v>
      </c>
      <c r="B30" s="179" t="s">
        <v>235</v>
      </c>
      <c r="C30" s="179" t="s">
        <v>236</v>
      </c>
      <c r="D30" s="179" t="s">
        <v>248</v>
      </c>
      <c r="E30" s="163" t="s">
        <v>264</v>
      </c>
      <c r="F30" s="163" t="s">
        <v>265</v>
      </c>
      <c r="G30" s="163" t="s">
        <v>86</v>
      </c>
      <c r="H30" s="74">
        <v>12</v>
      </c>
      <c r="I30" s="70"/>
      <c r="J30" s="71">
        <f t="shared" si="0"/>
        <v>12</v>
      </c>
      <c r="K30" s="75">
        <f t="shared" si="1"/>
        <v>12</v>
      </c>
      <c r="L30" s="72">
        <f t="shared" si="2"/>
        <v>0</v>
      </c>
      <c r="M30" s="73" t="str">
        <f t="shared" si="3"/>
        <v>D</v>
      </c>
      <c r="N30" s="72" t="str">
        <f t="shared" si="4"/>
        <v>N</v>
      </c>
      <c r="O30" s="74">
        <v>12.66</v>
      </c>
      <c r="P30" s="75"/>
      <c r="Q30" s="71">
        <f t="shared" si="5"/>
        <v>12.66</v>
      </c>
      <c r="R30" s="75">
        <f t="shared" si="6"/>
        <v>8</v>
      </c>
      <c r="S30" s="72">
        <f t="shared" si="7"/>
        <v>0</v>
      </c>
      <c r="T30" s="73" t="str">
        <f t="shared" si="8"/>
        <v>D</v>
      </c>
      <c r="U30" s="72" t="str">
        <f t="shared" si="9"/>
        <v>N</v>
      </c>
      <c r="V30" s="74">
        <v>14</v>
      </c>
      <c r="W30" s="75"/>
      <c r="X30" s="71">
        <f t="shared" si="10"/>
        <v>14</v>
      </c>
      <c r="Y30" s="72">
        <f t="shared" si="11"/>
        <v>10</v>
      </c>
      <c r="Z30" s="72">
        <f t="shared" si="12"/>
        <v>0</v>
      </c>
      <c r="AA30" s="73" t="str">
        <f t="shared" si="13"/>
        <v>C</v>
      </c>
      <c r="AB30" s="72" t="str">
        <f t="shared" si="14"/>
        <v>N</v>
      </c>
      <c r="AC30" s="74">
        <f t="shared" si="15"/>
        <v>12</v>
      </c>
      <c r="AD30" s="75">
        <f t="shared" si="16"/>
        <v>12</v>
      </c>
      <c r="AE30" s="83">
        <f t="shared" si="17"/>
        <v>0</v>
      </c>
      <c r="AF30" s="75" t="str">
        <f t="shared" si="18"/>
        <v>N</v>
      </c>
      <c r="AG30" s="74">
        <f t="shared" si="19"/>
        <v>12.660000000000002</v>
      </c>
      <c r="AH30" s="75">
        <f t="shared" si="20"/>
        <v>8</v>
      </c>
      <c r="AI30" s="83">
        <f t="shared" si="21"/>
        <v>0</v>
      </c>
      <c r="AJ30" s="75" t="str">
        <f t="shared" si="22"/>
        <v>N</v>
      </c>
      <c r="AK30" s="74">
        <f t="shared" si="23"/>
        <v>14</v>
      </c>
      <c r="AL30" s="75">
        <f t="shared" si="24"/>
        <v>10</v>
      </c>
      <c r="AM30" s="83">
        <f t="shared" si="25"/>
        <v>0</v>
      </c>
      <c r="AN30" s="75" t="str">
        <f t="shared" si="26"/>
        <v>N</v>
      </c>
      <c r="AO30" s="74">
        <f t="shared" si="27"/>
        <v>12.798</v>
      </c>
      <c r="AP30" s="75">
        <f t="shared" si="28"/>
        <v>0</v>
      </c>
      <c r="AQ30" s="75">
        <f t="shared" si="29"/>
        <v>30</v>
      </c>
      <c r="AR30" s="75">
        <f t="shared" si="30"/>
        <v>30</v>
      </c>
      <c r="AS30" s="75" t="str">
        <f t="shared" si="31"/>
        <v>N</v>
      </c>
      <c r="AT30" s="93" t="str">
        <f t="shared" si="32"/>
        <v>Semestre validé</v>
      </c>
      <c r="AV30" s="146">
        <v>11</v>
      </c>
      <c r="AW30" s="179" t="s">
        <v>235</v>
      </c>
      <c r="AX30" s="179" t="s">
        <v>236</v>
      </c>
      <c r="AY30" s="179" t="s">
        <v>248</v>
      </c>
      <c r="AZ30" s="153"/>
      <c r="BA30" s="151"/>
      <c r="BB30" s="147">
        <f t="shared" si="33"/>
        <v>0</v>
      </c>
      <c r="BC30" s="148">
        <f t="shared" si="34"/>
        <v>0</v>
      </c>
      <c r="BD30" s="148">
        <f t="shared" si="35"/>
        <v>0</v>
      </c>
      <c r="BE30" s="154" t="str">
        <f t="shared" si="36"/>
        <v>F</v>
      </c>
      <c r="BF30" s="148" t="str">
        <f t="shared" si="37"/>
        <v>N</v>
      </c>
      <c r="BG30" s="147">
        <f t="shared" si="38"/>
        <v>0</v>
      </c>
      <c r="BH30" s="148">
        <f t="shared" si="39"/>
        <v>0</v>
      </c>
      <c r="BI30" s="155">
        <f t="shared" si="40"/>
        <v>0</v>
      </c>
      <c r="BJ30" s="151" t="str">
        <f t="shared" si="41"/>
        <v>N</v>
      </c>
      <c r="BK30" s="147">
        <f t="shared" si="42"/>
        <v>0</v>
      </c>
      <c r="BL30" s="148">
        <f t="shared" si="43"/>
        <v>0</v>
      </c>
      <c r="BM30" s="148">
        <f t="shared" si="44"/>
        <v>0</v>
      </c>
      <c r="BN30" s="148">
        <f t="shared" si="45"/>
        <v>0</v>
      </c>
      <c r="BO30" s="151" t="str">
        <f t="shared" si="46"/>
        <v>N</v>
      </c>
      <c r="BP30" s="152" t="str">
        <f t="shared" si="47"/>
        <v>Semestre non validé</v>
      </c>
      <c r="BQ30" s="81"/>
      <c r="BR30" s="81"/>
      <c r="BS30" s="81"/>
      <c r="BT30" s="165">
        <v>11</v>
      </c>
      <c r="BU30" s="163" t="s">
        <v>60</v>
      </c>
      <c r="BV30" s="163" t="s">
        <v>61</v>
      </c>
      <c r="BW30" s="163" t="s">
        <v>59</v>
      </c>
      <c r="BX30" s="166">
        <f t="shared" si="48"/>
        <v>12.798</v>
      </c>
      <c r="BY30" s="167">
        <f t="shared" si="49"/>
        <v>30</v>
      </c>
      <c r="BZ30" s="166">
        <f t="shared" si="50"/>
        <v>0</v>
      </c>
      <c r="CA30" s="167">
        <f t="shared" si="51"/>
        <v>0</v>
      </c>
      <c r="CB30" s="168">
        <f t="shared" si="52"/>
        <v>30</v>
      </c>
      <c r="CC30" s="169" t="str">
        <f t="shared" si="53"/>
        <v>Rattrapage</v>
      </c>
      <c r="CD30" s="82" t="str">
        <f t="shared" si="54"/>
        <v>Ajourné(e)</v>
      </c>
    </row>
    <row r="31" spans="1:82" s="80" customFormat="1" ht="45" customHeight="1" thickBot="1">
      <c r="A31" s="183">
        <v>12</v>
      </c>
      <c r="B31" s="180" t="s">
        <v>237</v>
      </c>
      <c r="C31" s="180" t="s">
        <v>238</v>
      </c>
      <c r="D31" s="180" t="s">
        <v>249</v>
      </c>
      <c r="E31" s="163" t="s">
        <v>266</v>
      </c>
      <c r="F31" s="163" t="s">
        <v>265</v>
      </c>
      <c r="G31" s="163" t="s">
        <v>86</v>
      </c>
      <c r="H31" s="184"/>
      <c r="I31" s="185"/>
      <c r="J31" s="190">
        <f t="shared" si="0"/>
        <v>0</v>
      </c>
      <c r="K31" s="186">
        <f t="shared" si="1"/>
        <v>0</v>
      </c>
      <c r="L31" s="191">
        <f t="shared" si="2"/>
        <v>0</v>
      </c>
      <c r="M31" s="192" t="str">
        <f t="shared" si="3"/>
        <v>F</v>
      </c>
      <c r="N31" s="191" t="str">
        <f t="shared" si="4"/>
        <v>N</v>
      </c>
      <c r="O31" s="184"/>
      <c r="P31" s="186"/>
      <c r="Q31" s="190">
        <f t="shared" si="5"/>
        <v>0</v>
      </c>
      <c r="R31" s="186">
        <f t="shared" si="6"/>
        <v>0</v>
      </c>
      <c r="S31" s="191">
        <f t="shared" si="7"/>
        <v>0</v>
      </c>
      <c r="T31" s="192" t="str">
        <f t="shared" si="8"/>
        <v>F</v>
      </c>
      <c r="U31" s="191" t="str">
        <f t="shared" si="9"/>
        <v>N</v>
      </c>
      <c r="V31" s="184"/>
      <c r="W31" s="186"/>
      <c r="X31" s="190">
        <f t="shared" si="10"/>
        <v>0</v>
      </c>
      <c r="Y31" s="191">
        <f t="shared" si="11"/>
        <v>0</v>
      </c>
      <c r="Z31" s="191">
        <f t="shared" si="12"/>
        <v>0</v>
      </c>
      <c r="AA31" s="192" t="str">
        <f t="shared" si="13"/>
        <v>F</v>
      </c>
      <c r="AB31" s="191" t="str">
        <f t="shared" si="14"/>
        <v>N</v>
      </c>
      <c r="AC31" s="184">
        <f t="shared" si="15"/>
        <v>0</v>
      </c>
      <c r="AD31" s="186">
        <f t="shared" si="16"/>
        <v>0</v>
      </c>
      <c r="AE31" s="187">
        <f t="shared" si="17"/>
        <v>0</v>
      </c>
      <c r="AF31" s="186" t="str">
        <f t="shared" si="18"/>
        <v>N</v>
      </c>
      <c r="AG31" s="184">
        <f t="shared" si="19"/>
        <v>0</v>
      </c>
      <c r="AH31" s="186">
        <f t="shared" si="20"/>
        <v>0</v>
      </c>
      <c r="AI31" s="187">
        <f t="shared" si="21"/>
        <v>0</v>
      </c>
      <c r="AJ31" s="186" t="str">
        <f t="shared" si="22"/>
        <v>N</v>
      </c>
      <c r="AK31" s="184">
        <f t="shared" si="23"/>
        <v>0</v>
      </c>
      <c r="AL31" s="186">
        <f t="shared" si="24"/>
        <v>0</v>
      </c>
      <c r="AM31" s="187">
        <f t="shared" si="25"/>
        <v>0</v>
      </c>
      <c r="AN31" s="186" t="str">
        <f t="shared" si="26"/>
        <v>N</v>
      </c>
      <c r="AO31" s="184">
        <f t="shared" si="27"/>
        <v>0</v>
      </c>
      <c r="AP31" s="186">
        <f t="shared" si="28"/>
        <v>0</v>
      </c>
      <c r="AQ31" s="186">
        <f t="shared" si="29"/>
        <v>0</v>
      </c>
      <c r="AR31" s="186">
        <f t="shared" si="30"/>
        <v>0</v>
      </c>
      <c r="AS31" s="186" t="str">
        <f t="shared" si="31"/>
        <v>N</v>
      </c>
      <c r="AT31" s="193" t="str">
        <f t="shared" si="32"/>
        <v>Semestre non validé</v>
      </c>
      <c r="AV31" s="146">
        <v>12</v>
      </c>
      <c r="AW31" s="180" t="s">
        <v>237</v>
      </c>
      <c r="AX31" s="180" t="s">
        <v>238</v>
      </c>
      <c r="AY31" s="180" t="s">
        <v>249</v>
      </c>
      <c r="AZ31" s="153"/>
      <c r="BA31" s="151"/>
      <c r="BB31" s="147">
        <f t="shared" si="33"/>
        <v>0</v>
      </c>
      <c r="BC31" s="148">
        <f t="shared" si="34"/>
        <v>0</v>
      </c>
      <c r="BD31" s="148">
        <f t="shared" si="35"/>
        <v>0</v>
      </c>
      <c r="BE31" s="154" t="str">
        <f t="shared" si="36"/>
        <v>F</v>
      </c>
      <c r="BF31" s="148" t="str">
        <f t="shared" si="37"/>
        <v>N</v>
      </c>
      <c r="BG31" s="147">
        <f t="shared" si="38"/>
        <v>0</v>
      </c>
      <c r="BH31" s="148">
        <f t="shared" si="39"/>
        <v>0</v>
      </c>
      <c r="BI31" s="155">
        <f t="shared" si="40"/>
        <v>0</v>
      </c>
      <c r="BJ31" s="151" t="str">
        <f t="shared" si="41"/>
        <v>N</v>
      </c>
      <c r="BK31" s="147">
        <f t="shared" si="42"/>
        <v>0</v>
      </c>
      <c r="BL31" s="148">
        <f t="shared" si="43"/>
        <v>0</v>
      </c>
      <c r="BM31" s="148">
        <f t="shared" si="44"/>
        <v>0</v>
      </c>
      <c r="BN31" s="148">
        <f t="shared" si="45"/>
        <v>0</v>
      </c>
      <c r="BO31" s="151" t="str">
        <f t="shared" si="46"/>
        <v>N</v>
      </c>
      <c r="BP31" s="152" t="str">
        <f t="shared" si="47"/>
        <v>Semestre non validé</v>
      </c>
      <c r="BQ31" s="81"/>
      <c r="BR31" s="81"/>
      <c r="BS31" s="81"/>
      <c r="BT31" s="165">
        <v>12</v>
      </c>
      <c r="BU31" s="163" t="s">
        <v>63</v>
      </c>
      <c r="BV31" s="163" t="s">
        <v>31</v>
      </c>
      <c r="BW31" s="163" t="s">
        <v>62</v>
      </c>
      <c r="BX31" s="166">
        <f t="shared" si="48"/>
        <v>0</v>
      </c>
      <c r="BY31" s="167">
        <f t="shared" si="49"/>
        <v>0</v>
      </c>
      <c r="BZ31" s="166">
        <f t="shared" si="50"/>
        <v>0</v>
      </c>
      <c r="CA31" s="167">
        <f t="shared" si="51"/>
        <v>0</v>
      </c>
      <c r="CB31" s="168">
        <f t="shared" si="52"/>
        <v>0</v>
      </c>
      <c r="CC31" s="169" t="str">
        <f t="shared" si="53"/>
        <v>Rattrapage</v>
      </c>
      <c r="CD31" s="82" t="str">
        <f t="shared" si="54"/>
        <v>Ajourné(e)</v>
      </c>
    </row>
    <row r="32" spans="1:82" ht="20.25">
      <c r="BX32" s="60"/>
      <c r="BY32" s="60"/>
      <c r="BZ32" s="60"/>
      <c r="CA32" s="60"/>
      <c r="CB32" s="60"/>
      <c r="CC32" s="60"/>
      <c r="CD32" s="60"/>
    </row>
    <row r="33" spans="40:82" ht="30">
      <c r="BK33" s="76" t="s">
        <v>167</v>
      </c>
      <c r="BX33" s="60"/>
      <c r="BY33" s="60"/>
      <c r="BZ33" s="76" t="s">
        <v>167</v>
      </c>
      <c r="CA33" s="60"/>
      <c r="CB33" s="60"/>
      <c r="CC33" s="60"/>
      <c r="CD33" s="60"/>
    </row>
    <row r="34" spans="40:82" ht="30">
      <c r="AN34" s="76" t="s">
        <v>167</v>
      </c>
      <c r="AO34" s="76"/>
      <c r="AP34" s="76"/>
      <c r="AQ34" s="76"/>
      <c r="BX34" s="60"/>
      <c r="BY34" s="60"/>
      <c r="BZ34" s="60"/>
      <c r="CA34" s="60"/>
      <c r="CB34" s="60"/>
      <c r="CC34" s="60"/>
      <c r="CD34" s="60"/>
    </row>
    <row r="35" spans="40:82" ht="20.25">
      <c r="BX35" s="60"/>
      <c r="BY35" s="60"/>
      <c r="BZ35" s="60"/>
      <c r="CA35" s="60"/>
      <c r="CB35" s="60"/>
      <c r="CC35" s="60"/>
      <c r="CD35" s="60"/>
    </row>
    <row r="36" spans="40:82" ht="20.25">
      <c r="BX36" s="60"/>
      <c r="BY36" s="60"/>
      <c r="BZ36" s="60"/>
      <c r="CA36" s="60"/>
      <c r="CB36" s="60"/>
      <c r="CC36" s="60"/>
      <c r="CD36" s="60"/>
    </row>
    <row r="37" spans="40:82" ht="20.25">
      <c r="BX37" s="60"/>
      <c r="BY37" s="60"/>
      <c r="BZ37" s="60"/>
      <c r="CA37" s="60"/>
      <c r="CB37" s="60"/>
      <c r="CC37" s="60"/>
      <c r="CD37" s="60"/>
    </row>
    <row r="38" spans="40:82" ht="20.25">
      <c r="BX38" s="60"/>
      <c r="BY38" s="60"/>
      <c r="BZ38" s="60"/>
      <c r="CA38" s="60"/>
      <c r="CB38" s="60"/>
      <c r="CC38" s="60"/>
      <c r="CD38" s="60"/>
    </row>
  </sheetData>
  <mergeCells count="36">
    <mergeCell ref="H15:AT15"/>
    <mergeCell ref="AZ15:BP15"/>
    <mergeCell ref="BX16:CD18"/>
    <mergeCell ref="V16:AB16"/>
    <mergeCell ref="V17:AB17"/>
    <mergeCell ref="AZ16:BF16"/>
    <mergeCell ref="AZ17:BF17"/>
    <mergeCell ref="H16:N16"/>
    <mergeCell ref="AP18:AP19"/>
    <mergeCell ref="AO16:AT17"/>
    <mergeCell ref="AR18:AR19"/>
    <mergeCell ref="V18:AB18"/>
    <mergeCell ref="AT18:AT19"/>
    <mergeCell ref="AS18:AS19"/>
    <mergeCell ref="BG16:BJ17"/>
    <mergeCell ref="BK16:BP18"/>
    <mergeCell ref="O16:U16"/>
    <mergeCell ref="O17:U17"/>
    <mergeCell ref="AQ18:AQ19"/>
    <mergeCell ref="AO18:AO19"/>
    <mergeCell ref="H18:N18"/>
    <mergeCell ref="AC18:AF18"/>
    <mergeCell ref="AG18:AJ18"/>
    <mergeCell ref="AK18:AN18"/>
    <mergeCell ref="AC16:AN17"/>
    <mergeCell ref="O18:U18"/>
    <mergeCell ref="AZ18:BF18"/>
    <mergeCell ref="BG18:BJ18"/>
    <mergeCell ref="A17:A19"/>
    <mergeCell ref="B17:B19"/>
    <mergeCell ref="C17:C19"/>
    <mergeCell ref="D17:D19"/>
    <mergeCell ref="E17:E19"/>
    <mergeCell ref="F17:F19"/>
    <mergeCell ref="H17:N17"/>
    <mergeCell ref="G17:G19"/>
  </mergeCells>
  <pageMargins left="0.15748031496062992" right="0.23622047244094491" top="0.39370078740157483" bottom="0.39370078740157483" header="0.31496062992125984" footer="0.31496062992125984"/>
  <pageSetup paperSize="9" scale="53" orientation="landscape" verticalDpi="0" r:id="rId1"/>
  <colBreaks count="2" manualBreakCount="2">
    <brk id="46" max="1048575" man="1"/>
    <brk id="6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1"/>
  <sheetViews>
    <sheetView topLeftCell="A10" zoomScaleNormal="100" workbookViewId="0">
      <selection activeCell="A21" sqref="A1:O21"/>
    </sheetView>
  </sheetViews>
  <sheetFormatPr baseColWidth="10" defaultRowHeight="12.75"/>
  <cols>
    <col min="1" max="1" width="7.42578125" customWidth="1"/>
    <col min="2" max="2" width="13.85546875" customWidth="1"/>
    <col min="3" max="3" width="25.7109375" customWidth="1"/>
    <col min="4" max="4" width="11.28515625" customWidth="1"/>
    <col min="5" max="5" width="8.5703125" customWidth="1"/>
    <col min="6" max="6" width="45.7109375" customWidth="1"/>
    <col min="7" max="7" width="11.7109375" customWidth="1"/>
    <col min="9" max="9" width="12.140625" customWidth="1"/>
    <col min="11" max="11" width="10.140625" customWidth="1"/>
    <col min="12" max="12" width="12.140625" customWidth="1"/>
    <col min="13" max="13" width="9.140625" customWidth="1"/>
    <col min="14" max="14" width="10.7109375" customWidth="1"/>
    <col min="15" max="15" width="10.5703125" customWidth="1"/>
  </cols>
  <sheetData>
    <row r="1" spans="1:15" ht="18">
      <c r="A1" s="113" t="s">
        <v>191</v>
      </c>
      <c r="B1" s="113"/>
      <c r="C1" s="113"/>
      <c r="D1" s="113"/>
      <c r="E1" s="116"/>
      <c r="F1" s="116"/>
      <c r="G1" s="58"/>
      <c r="H1" s="58"/>
      <c r="I1" s="114" t="s">
        <v>194</v>
      </c>
      <c r="J1" s="114"/>
      <c r="K1" s="114"/>
      <c r="L1" s="114"/>
      <c r="M1" s="114"/>
      <c r="N1" s="116"/>
      <c r="O1" s="116"/>
    </row>
    <row r="2" spans="1:15" ht="25.5" customHeight="1" thickBot="1">
      <c r="A2" s="115" t="s">
        <v>192</v>
      </c>
      <c r="B2" s="115"/>
      <c r="C2" s="115"/>
      <c r="D2" s="115"/>
      <c r="E2" s="118"/>
      <c r="F2" s="118"/>
      <c r="G2" s="118"/>
      <c r="H2" s="118"/>
      <c r="I2" s="255" t="s">
        <v>193</v>
      </c>
      <c r="J2" s="255"/>
      <c r="K2" s="255"/>
      <c r="L2" s="255"/>
      <c r="M2" s="255"/>
      <c r="N2" s="118"/>
      <c r="O2" s="118"/>
    </row>
    <row r="3" spans="1:15" ht="18">
      <c r="A3" s="58"/>
      <c r="B3" s="58"/>
      <c r="C3" s="58"/>
      <c r="D3" s="58"/>
      <c r="E3" s="58"/>
      <c r="F3" s="138"/>
      <c r="G3" s="138"/>
      <c r="H3" s="138" t="s">
        <v>208</v>
      </c>
      <c r="I3" s="138"/>
      <c r="J3" s="138"/>
      <c r="K3" s="138"/>
      <c r="L3" s="113"/>
      <c r="M3" s="113"/>
      <c r="N3" s="113"/>
      <c r="O3" s="102"/>
    </row>
    <row r="4" spans="1:15" ht="18">
      <c r="A4" s="58"/>
      <c r="B4" s="58"/>
      <c r="C4" s="58"/>
      <c r="D4" s="58"/>
      <c r="E4" s="58"/>
      <c r="F4" s="58"/>
      <c r="G4" s="102"/>
      <c r="H4" s="113" t="s">
        <v>198</v>
      </c>
      <c r="I4" s="113"/>
      <c r="J4" s="113"/>
      <c r="K4" s="113"/>
      <c r="L4" s="113"/>
      <c r="M4" s="113"/>
      <c r="N4" s="102"/>
      <c r="O4" s="102"/>
    </row>
    <row r="5" spans="1:15" ht="18">
      <c r="A5" s="58"/>
      <c r="B5" s="58"/>
      <c r="C5" s="58"/>
      <c r="D5" s="58"/>
      <c r="E5" s="58"/>
      <c r="F5" s="58"/>
      <c r="G5" s="102"/>
      <c r="H5" s="113" t="s">
        <v>199</v>
      </c>
      <c r="I5" s="113"/>
      <c r="J5" s="113"/>
      <c r="K5" s="113"/>
      <c r="L5" s="113"/>
      <c r="M5" s="113"/>
      <c r="N5" s="102"/>
      <c r="O5" s="102"/>
    </row>
    <row r="6" spans="1:15" ht="18">
      <c r="A6" s="117">
        <v>18</v>
      </c>
      <c r="B6" s="102"/>
      <c r="C6" s="102"/>
      <c r="D6" s="102"/>
      <c r="E6" s="102"/>
      <c r="F6" s="102"/>
      <c r="G6" s="256"/>
      <c r="H6" s="256"/>
      <c r="I6" s="256"/>
      <c r="J6" s="256"/>
      <c r="K6" s="102"/>
      <c r="L6" s="102"/>
      <c r="M6" s="102"/>
      <c r="N6" s="102"/>
      <c r="O6" s="102"/>
    </row>
    <row r="7" spans="1:15" s="101" customFormat="1" ht="26.25" customHeight="1">
      <c r="A7" s="114" t="s">
        <v>200</v>
      </c>
      <c r="B7" s="114"/>
      <c r="C7" s="114"/>
      <c r="D7" s="114"/>
      <c r="E7" s="114"/>
      <c r="F7" s="275" t="s">
        <v>196</v>
      </c>
      <c r="G7" s="275"/>
      <c r="H7" s="275"/>
      <c r="I7" s="119"/>
      <c r="J7" s="119"/>
      <c r="K7" s="119"/>
      <c r="L7" s="119"/>
      <c r="M7" s="119"/>
      <c r="N7" s="119"/>
      <c r="O7" s="119"/>
    </row>
    <row r="8" spans="1:15" s="101" customFormat="1" ht="20.25">
      <c r="A8" s="103" t="s">
        <v>201</v>
      </c>
      <c r="B8" s="120">
        <f>INDEX('PV1'!B20:B42,A6)</f>
        <v>0</v>
      </c>
      <c r="C8" s="102"/>
      <c r="D8" s="102" t="s">
        <v>123</v>
      </c>
      <c r="E8" s="120">
        <f>INDEX('PV1'!C20:C42,A6)</f>
        <v>0</v>
      </c>
      <c r="F8" s="102"/>
      <c r="G8" s="278" t="s">
        <v>202</v>
      </c>
      <c r="H8" s="278"/>
      <c r="I8" s="278"/>
      <c r="J8" s="120">
        <f>INDEX('PV1'!E20:E42,A6)</f>
        <v>0</v>
      </c>
      <c r="K8" s="102"/>
      <c r="L8" s="102"/>
      <c r="M8" s="141" t="s">
        <v>163</v>
      </c>
      <c r="N8" s="274">
        <f>INDEX('PV1'!F20:F42,A6)</f>
        <v>0</v>
      </c>
      <c r="O8" s="274"/>
    </row>
    <row r="9" spans="1:15" s="101" customFormat="1" ht="24.75" customHeight="1">
      <c r="A9" s="113" t="s">
        <v>124</v>
      </c>
      <c r="B9" s="113"/>
      <c r="C9" s="120">
        <f>INDEX('PV1'!D20:D42,A6)</f>
        <v>0</v>
      </c>
      <c r="D9" s="102"/>
      <c r="E9" s="102"/>
      <c r="F9" s="58" t="s">
        <v>203</v>
      </c>
      <c r="G9" s="58"/>
      <c r="H9" s="102"/>
      <c r="I9" s="102"/>
      <c r="J9" s="102"/>
      <c r="K9" s="58"/>
      <c r="L9" s="102"/>
      <c r="M9" s="102"/>
      <c r="N9" s="102"/>
      <c r="O9" s="58"/>
    </row>
    <row r="10" spans="1:15" s="101" customFormat="1" ht="23.25" customHeight="1">
      <c r="A10" s="113" t="s">
        <v>204</v>
      </c>
      <c r="B10" s="113"/>
      <c r="C10" s="113"/>
      <c r="D10" s="102"/>
      <c r="E10" s="102"/>
      <c r="F10" s="102" t="s">
        <v>205</v>
      </c>
      <c r="G10" s="58"/>
      <c r="H10" s="102" t="s">
        <v>206</v>
      </c>
      <c r="I10" s="102"/>
      <c r="J10" s="102"/>
      <c r="K10" s="102"/>
      <c r="L10" s="102"/>
      <c r="M10" s="102"/>
      <c r="N10" s="102"/>
      <c r="O10" s="102"/>
    </row>
    <row r="11" spans="1:15" s="101" customFormat="1" ht="24.75" customHeight="1" thickBot="1">
      <c r="A11" s="102" t="s">
        <v>207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</row>
    <row r="12" spans="1:15" s="29" customFormat="1" ht="38.25" customHeight="1" thickBot="1">
      <c r="A12" s="260" t="s">
        <v>125</v>
      </c>
      <c r="B12" s="262" t="s">
        <v>126</v>
      </c>
      <c r="C12" s="263"/>
      <c r="D12" s="263"/>
      <c r="E12" s="264"/>
      <c r="F12" s="121" t="s">
        <v>127</v>
      </c>
      <c r="G12" s="265" t="s">
        <v>128</v>
      </c>
      <c r="H12" s="266"/>
      <c r="I12" s="266"/>
      <c r="J12" s="266"/>
      <c r="K12" s="266"/>
      <c r="L12" s="266"/>
      <c r="M12" s="266"/>
      <c r="N12" s="266"/>
      <c r="O12" s="267"/>
    </row>
    <row r="13" spans="1:15" s="29" customFormat="1" ht="24" customHeight="1" thickBot="1">
      <c r="A13" s="261"/>
      <c r="B13" s="268" t="s">
        <v>129</v>
      </c>
      <c r="C13" s="270" t="s">
        <v>130</v>
      </c>
      <c r="D13" s="272" t="s">
        <v>131</v>
      </c>
      <c r="E13" s="270" t="s">
        <v>132</v>
      </c>
      <c r="F13" s="270" t="s">
        <v>133</v>
      </c>
      <c r="G13" s="265" t="s">
        <v>209</v>
      </c>
      <c r="H13" s="266"/>
      <c r="I13" s="266"/>
      <c r="J13" s="266" t="s">
        <v>134</v>
      </c>
      <c r="K13" s="266"/>
      <c r="L13" s="266"/>
      <c r="M13" s="266" t="s">
        <v>135</v>
      </c>
      <c r="N13" s="266"/>
      <c r="O13" s="267"/>
    </row>
    <row r="14" spans="1:15" s="29" customFormat="1" ht="31.5" customHeight="1" thickBot="1">
      <c r="A14" s="261"/>
      <c r="B14" s="269"/>
      <c r="C14" s="271"/>
      <c r="D14" s="273"/>
      <c r="E14" s="271"/>
      <c r="F14" s="271"/>
      <c r="G14" s="140" t="s">
        <v>136</v>
      </c>
      <c r="H14" s="140" t="s">
        <v>137</v>
      </c>
      <c r="I14" s="140" t="s">
        <v>138</v>
      </c>
      <c r="J14" s="56" t="s">
        <v>136</v>
      </c>
      <c r="K14" s="140" t="s">
        <v>137</v>
      </c>
      <c r="L14" s="56" t="s">
        <v>138</v>
      </c>
      <c r="M14" s="140" t="s">
        <v>136</v>
      </c>
      <c r="N14" s="140" t="s">
        <v>137</v>
      </c>
      <c r="O14" s="140" t="s">
        <v>138</v>
      </c>
    </row>
    <row r="15" spans="1:15" ht="49.5" customHeight="1" thickBot="1">
      <c r="A15" s="257" t="s">
        <v>172</v>
      </c>
      <c r="B15" s="122" t="s">
        <v>139</v>
      </c>
      <c r="C15" s="123" t="s">
        <v>175</v>
      </c>
      <c r="D15" s="124">
        <v>12</v>
      </c>
      <c r="E15" s="124">
        <v>4</v>
      </c>
      <c r="F15" s="123" t="s">
        <v>177</v>
      </c>
      <c r="G15" s="125">
        <f>INDEX('PV1'!J20:J42,A6)</f>
        <v>0</v>
      </c>
      <c r="H15" s="126">
        <f>INDEX('PV1'!K20:K42,A6)</f>
        <v>0</v>
      </c>
      <c r="I15" s="125">
        <f>INDEX('PV1'!N20:N42,A6)</f>
        <v>0</v>
      </c>
      <c r="J15" s="125">
        <f>INDEX('PV1'!AC20:AC42,A6)</f>
        <v>0</v>
      </c>
      <c r="K15" s="126">
        <f>INDEX('PV1'!AD20:AD42,A6)</f>
        <v>0</v>
      </c>
      <c r="L15" s="127">
        <f>INDEX('PV1'!AF20:AF42,A6)</f>
        <v>0</v>
      </c>
      <c r="M15" s="259">
        <f>INDEX('PV1'!AO20:AO42,A6)</f>
        <v>0</v>
      </c>
      <c r="N15" s="280">
        <f>INDEX('PV1'!AR20:AR42,A6)</f>
        <v>0</v>
      </c>
      <c r="O15" s="279">
        <f>INDEX('PV1'!AS20:AS42,A6)</f>
        <v>0</v>
      </c>
    </row>
    <row r="16" spans="1:15" ht="68.25" customHeight="1" thickBot="1">
      <c r="A16" s="257"/>
      <c r="B16" s="128" t="s">
        <v>140</v>
      </c>
      <c r="C16" s="129" t="s">
        <v>144</v>
      </c>
      <c r="D16" s="130">
        <v>8</v>
      </c>
      <c r="E16" s="130">
        <v>3</v>
      </c>
      <c r="F16" s="131" t="s">
        <v>178</v>
      </c>
      <c r="G16" s="132">
        <f>INDEX('PV1'!Q20:Q42,A6)</f>
        <v>0</v>
      </c>
      <c r="H16" s="133">
        <f>INDEX('PV1'!R20:R42,A6)</f>
        <v>0</v>
      </c>
      <c r="I16" s="132">
        <f>INDEX('PV1'!U20:U42,A6)</f>
        <v>0</v>
      </c>
      <c r="J16" s="132">
        <f>INDEX('PV1'!AG20:AG42,A6)</f>
        <v>0</v>
      </c>
      <c r="K16" s="133">
        <f>INDEX('PV1'!AH20:AH42,A6)</f>
        <v>0</v>
      </c>
      <c r="L16" s="132">
        <f>INDEX('PV1'!AJ20:AJ42,A6)</f>
        <v>0</v>
      </c>
      <c r="M16" s="259"/>
      <c r="N16" s="280"/>
      <c r="O16" s="279"/>
    </row>
    <row r="17" spans="1:15" ht="60.75" customHeight="1" thickBot="1">
      <c r="A17" s="258"/>
      <c r="B17" s="122" t="s">
        <v>140</v>
      </c>
      <c r="C17" s="134" t="s">
        <v>174</v>
      </c>
      <c r="D17" s="124">
        <v>10</v>
      </c>
      <c r="E17" s="124">
        <v>3</v>
      </c>
      <c r="F17" s="123" t="s">
        <v>179</v>
      </c>
      <c r="G17" s="125">
        <f>INDEX('PV1'!X20:X42,A6)</f>
        <v>0</v>
      </c>
      <c r="H17" s="126">
        <f>INDEX('PV1'!Y20:Y42,A6)</f>
        <v>0</v>
      </c>
      <c r="I17" s="125">
        <f>INDEX('PV1'!AB20:AB42,A6)</f>
        <v>0</v>
      </c>
      <c r="J17" s="125">
        <f>INDEX('PV1'!AK20:AK42,A6)</f>
        <v>0</v>
      </c>
      <c r="K17" s="126">
        <f>INDEX('PV1'!AL20:AL42,A6)</f>
        <v>0</v>
      </c>
      <c r="L17" s="127">
        <f>INDEX('PV1'!AN20:AN42,A6)</f>
        <v>0</v>
      </c>
      <c r="M17" s="259"/>
      <c r="N17" s="280"/>
      <c r="O17" s="279"/>
    </row>
    <row r="18" spans="1:15" ht="109.5" customHeight="1" thickBot="1">
      <c r="A18" s="135" t="s">
        <v>173</v>
      </c>
      <c r="B18" s="136" t="s">
        <v>195</v>
      </c>
      <c r="C18" s="134" t="s">
        <v>145</v>
      </c>
      <c r="D18" s="124">
        <v>30</v>
      </c>
      <c r="E18" s="124">
        <v>3</v>
      </c>
      <c r="F18" s="123" t="s">
        <v>176</v>
      </c>
      <c r="G18" s="125">
        <f>INDEX('PV1'!BB20:BB42,A6)</f>
        <v>0</v>
      </c>
      <c r="H18" s="126">
        <f>INDEX('PV1'!BC20:BC42,A6)</f>
        <v>0</v>
      </c>
      <c r="I18" s="125">
        <f>INDEX('PV1'!BF20:BF42,A6)</f>
        <v>0</v>
      </c>
      <c r="J18" s="125">
        <f>INDEX('PV1'!BG20:BG42,A6)</f>
        <v>0</v>
      </c>
      <c r="K18" s="126">
        <f>INDEX('PV1'!BH20:BH42,A6)</f>
        <v>0</v>
      </c>
      <c r="L18" s="125">
        <f>INDEX('PV1'!BJ20:BJ42,A6)</f>
        <v>0</v>
      </c>
      <c r="M18" s="125">
        <f>INDEX('PV1'!BK20:BK42,A6)</f>
        <v>0</v>
      </c>
      <c r="N18" s="137">
        <f>INDEX('PV1'!BN20:BN42,A6)</f>
        <v>0</v>
      </c>
      <c r="O18" s="127">
        <f>INDEX('PV1'!BO20:BO42,A6)</f>
        <v>0</v>
      </c>
    </row>
    <row r="19" spans="1:15" ht="33" customHeight="1">
      <c r="A19" s="104" t="s">
        <v>141</v>
      </c>
      <c r="B19" s="105"/>
      <c r="C19" s="104"/>
      <c r="D19" s="105"/>
      <c r="E19" s="142">
        <f>N15+N18</f>
        <v>0</v>
      </c>
      <c r="F19" s="277" t="s">
        <v>197</v>
      </c>
      <c r="G19" s="277"/>
      <c r="H19" s="139">
        <v>120</v>
      </c>
      <c r="I19" s="105"/>
      <c r="J19" s="106"/>
      <c r="K19" s="107"/>
      <c r="L19" s="108" t="s">
        <v>171</v>
      </c>
      <c r="M19" s="109"/>
      <c r="N19" s="276">
        <f ca="1">TODAY()</f>
        <v>41708</v>
      </c>
      <c r="O19" s="276"/>
    </row>
    <row r="20" spans="1:15" ht="23.25" customHeight="1">
      <c r="A20" s="104" t="s">
        <v>142</v>
      </c>
      <c r="B20" s="104"/>
      <c r="C20" s="110" t="str">
        <f>IF(E19=60,"admis(e)",IF(E19&gt;=45,"Admissible","Ajourné(e)"))</f>
        <v>Ajourné(e)</v>
      </c>
      <c r="D20" s="104"/>
      <c r="E20" s="111"/>
      <c r="F20" s="112"/>
      <c r="G20" s="104"/>
      <c r="H20" s="104"/>
      <c r="I20" s="105"/>
      <c r="J20" s="106"/>
      <c r="K20" s="107"/>
      <c r="L20" s="104" t="s">
        <v>143</v>
      </c>
      <c r="M20" s="108"/>
      <c r="N20" s="111"/>
      <c r="O20" s="111"/>
    </row>
    <row r="21" spans="1:15" ht="18.75">
      <c r="B21" s="56"/>
      <c r="D21" s="57"/>
      <c r="E21" s="57"/>
      <c r="F21" s="56"/>
      <c r="G21" s="56"/>
      <c r="H21" s="56"/>
      <c r="I21" s="56"/>
      <c r="J21" s="56"/>
      <c r="K21" s="56"/>
      <c r="M21" s="56"/>
      <c r="N21" s="56"/>
      <c r="O21" s="56"/>
    </row>
  </sheetData>
  <mergeCells count="22">
    <mergeCell ref="N19:O19"/>
    <mergeCell ref="F19:G19"/>
    <mergeCell ref="G8:I8"/>
    <mergeCell ref="O15:O17"/>
    <mergeCell ref="N15:N17"/>
    <mergeCell ref="M13:O13"/>
    <mergeCell ref="I2:M2"/>
    <mergeCell ref="G6:J6"/>
    <mergeCell ref="A15:A17"/>
    <mergeCell ref="M15:M17"/>
    <mergeCell ref="A12:A14"/>
    <mergeCell ref="B12:E12"/>
    <mergeCell ref="G12:O12"/>
    <mergeCell ref="B13:B14"/>
    <mergeCell ref="C13:C14"/>
    <mergeCell ref="G13:I13"/>
    <mergeCell ref="J13:L13"/>
    <mergeCell ref="D13:D14"/>
    <mergeCell ref="E13:E14"/>
    <mergeCell ref="F13:F14"/>
    <mergeCell ref="N8:O8"/>
    <mergeCell ref="F7:H7"/>
  </mergeCells>
  <pageMargins left="0.23622047244094491" right="0.19685039370078741" top="0.35433070866141736" bottom="0.27559055118110237" header="0.31496062992125984" footer="0.31496062992125984"/>
  <pageSetup paperSize="9" scale="69" orientation="landscape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AW39"/>
  <sheetViews>
    <sheetView workbookViewId="0">
      <selection activeCell="AQ20" sqref="AQ20"/>
    </sheetView>
  </sheetViews>
  <sheetFormatPr baseColWidth="10" defaultRowHeight="12.75"/>
  <cols>
    <col min="1" max="1" width="5.42578125" customWidth="1"/>
    <col min="2" max="4" width="0" hidden="1" customWidth="1"/>
    <col min="5" max="5" width="19.5703125" customWidth="1"/>
    <col min="6" max="6" width="21.85546875" customWidth="1"/>
    <col min="7" max="7" width="15.140625" customWidth="1"/>
    <col min="9" max="9" width="0" hidden="1" customWidth="1"/>
    <col min="11" max="11" width="0" hidden="1" customWidth="1"/>
    <col min="12" max="12" width="18.42578125" customWidth="1"/>
    <col min="13" max="13" width="0" hidden="1" customWidth="1"/>
    <col min="14" max="14" width="19.42578125" customWidth="1"/>
    <col min="15" max="15" width="0" hidden="1" customWidth="1"/>
    <col min="22" max="22" width="27.42578125" customWidth="1"/>
    <col min="25" max="25" width="19.140625" customWidth="1"/>
    <col min="28" max="28" width="18" customWidth="1"/>
    <col min="29" max="29" width="0" hidden="1" customWidth="1"/>
    <col min="30" max="30" width="18.42578125" customWidth="1"/>
    <col min="31" max="31" width="0" hidden="1" customWidth="1"/>
    <col min="33" max="33" width="0" hidden="1" customWidth="1"/>
    <col min="35" max="35" width="0" hidden="1" customWidth="1"/>
    <col min="42" max="42" width="25.140625" customWidth="1"/>
  </cols>
  <sheetData>
    <row r="1" spans="1:49">
      <c r="A1" s="1"/>
      <c r="B1" s="2"/>
      <c r="C1" s="2"/>
      <c r="D1" s="2"/>
      <c r="E1" s="2"/>
      <c r="F1" s="2"/>
      <c r="G1" s="2"/>
      <c r="H1" s="12"/>
      <c r="I1" s="14"/>
      <c r="J1" s="12"/>
      <c r="K1" s="12"/>
      <c r="L1" s="2"/>
      <c r="M1" s="2"/>
      <c r="N1" s="11"/>
      <c r="O1" s="2"/>
      <c r="P1" s="2"/>
      <c r="Q1" s="2"/>
      <c r="R1" s="2"/>
      <c r="S1" s="2"/>
      <c r="T1" s="2"/>
      <c r="U1" s="2"/>
      <c r="V1" s="3"/>
    </row>
    <row r="2" spans="1:49">
      <c r="A2" s="4"/>
      <c r="B2" s="5"/>
      <c r="C2" s="5"/>
      <c r="D2" s="5"/>
      <c r="E2" s="5"/>
      <c r="F2" s="5"/>
      <c r="G2" s="5"/>
      <c r="H2" s="13"/>
      <c r="I2" s="15"/>
      <c r="J2" s="13"/>
      <c r="K2" s="13"/>
      <c r="L2" s="5"/>
      <c r="M2" s="5"/>
      <c r="N2" s="10"/>
      <c r="O2" s="5"/>
      <c r="P2" s="5"/>
      <c r="Q2" s="5"/>
      <c r="R2" s="5"/>
      <c r="S2" s="5"/>
      <c r="T2" s="5"/>
      <c r="U2" s="5"/>
      <c r="V2" s="6"/>
    </row>
    <row r="3" spans="1:49">
      <c r="A3" s="4"/>
      <c r="B3" s="5"/>
      <c r="C3" s="5"/>
      <c r="D3" s="5"/>
      <c r="E3" s="5"/>
      <c r="F3" s="5"/>
      <c r="G3" s="5"/>
      <c r="H3" s="13"/>
      <c r="I3" s="15"/>
      <c r="J3" s="13"/>
      <c r="K3" s="13"/>
      <c r="L3" s="5"/>
      <c r="M3" s="5"/>
      <c r="N3" s="10"/>
      <c r="O3" s="5"/>
      <c r="P3" s="5"/>
      <c r="Q3" s="5"/>
      <c r="R3" s="5"/>
      <c r="S3" s="5"/>
      <c r="T3" s="5"/>
      <c r="U3" s="5"/>
      <c r="V3" s="6"/>
    </row>
    <row r="4" spans="1:49">
      <c r="A4" s="4"/>
      <c r="B4" s="5"/>
      <c r="C4" s="5"/>
      <c r="D4" s="5"/>
      <c r="E4" s="5"/>
      <c r="F4" s="5"/>
      <c r="G4" s="5"/>
      <c r="H4" s="13"/>
      <c r="I4" s="15"/>
      <c r="J4" s="13"/>
      <c r="K4" s="13"/>
      <c r="L4" s="5"/>
      <c r="M4" s="5"/>
      <c r="N4" s="10"/>
      <c r="O4" s="5"/>
      <c r="P4" s="5"/>
      <c r="Q4" s="5"/>
      <c r="R4" s="5"/>
      <c r="S4" s="5"/>
      <c r="T4" s="5"/>
      <c r="U4" s="5"/>
      <c r="V4" s="6"/>
    </row>
    <row r="5" spans="1:49">
      <c r="A5" s="4"/>
      <c r="B5" s="5"/>
      <c r="C5" s="5"/>
      <c r="D5" s="5"/>
      <c r="E5" s="5"/>
      <c r="F5" s="5"/>
      <c r="G5" s="5"/>
      <c r="H5" s="13"/>
      <c r="I5" s="15"/>
      <c r="J5" s="13"/>
      <c r="K5" s="13"/>
      <c r="L5" s="5"/>
      <c r="M5" s="5"/>
      <c r="N5" s="10"/>
      <c r="O5" s="5"/>
      <c r="P5" s="5"/>
      <c r="Q5" s="5"/>
      <c r="R5" s="5"/>
      <c r="S5" s="5"/>
      <c r="T5" s="5"/>
      <c r="U5" s="5"/>
      <c r="V5" s="6"/>
    </row>
    <row r="6" spans="1:49">
      <c r="A6" s="4"/>
      <c r="B6" s="5"/>
      <c r="C6" s="5"/>
      <c r="D6" s="5"/>
      <c r="E6" s="5"/>
      <c r="F6" s="5"/>
      <c r="G6" s="5"/>
      <c r="H6" s="13"/>
      <c r="I6" s="15"/>
      <c r="J6" s="13"/>
      <c r="K6" s="13"/>
      <c r="L6" s="5"/>
      <c r="M6" s="5"/>
      <c r="N6" s="10"/>
      <c r="O6" s="5"/>
      <c r="P6" s="5"/>
      <c r="Q6" s="5"/>
      <c r="R6" s="5"/>
      <c r="S6" s="5"/>
      <c r="T6" s="5"/>
      <c r="U6" s="5"/>
      <c r="V6" s="6"/>
    </row>
    <row r="7" spans="1:49">
      <c r="A7" s="4"/>
      <c r="B7" s="5"/>
      <c r="C7" s="5"/>
      <c r="D7" s="5"/>
      <c r="E7" s="5"/>
      <c r="F7" s="5"/>
      <c r="G7" s="5"/>
      <c r="H7" s="13"/>
      <c r="I7" s="15"/>
      <c r="J7" s="13"/>
      <c r="K7" s="13"/>
      <c r="L7" s="5"/>
      <c r="M7" s="5"/>
      <c r="N7" s="10"/>
      <c r="O7" s="5"/>
      <c r="P7" s="5"/>
      <c r="Q7" s="5"/>
      <c r="R7" s="5"/>
      <c r="S7" s="5"/>
      <c r="T7" s="5"/>
      <c r="U7" s="5"/>
      <c r="V7" s="6"/>
    </row>
    <row r="8" spans="1:49">
      <c r="A8" s="4"/>
      <c r="B8" s="5"/>
      <c r="C8" s="5"/>
      <c r="D8" s="5"/>
      <c r="E8" s="5"/>
      <c r="F8" s="5"/>
      <c r="G8" s="5"/>
      <c r="H8" s="13"/>
      <c r="I8" s="15"/>
      <c r="J8" s="13"/>
      <c r="K8" s="13"/>
      <c r="L8" s="5"/>
      <c r="M8" s="5"/>
      <c r="N8" s="10"/>
      <c r="O8" s="5"/>
      <c r="P8" s="5"/>
      <c r="Q8" s="5"/>
      <c r="R8" s="5"/>
      <c r="S8" s="5"/>
      <c r="T8" s="5"/>
      <c r="U8" s="5"/>
      <c r="V8" s="6"/>
    </row>
    <row r="9" spans="1:49">
      <c r="A9" s="4"/>
      <c r="B9" s="5"/>
      <c r="C9" s="5"/>
      <c r="D9" s="5"/>
      <c r="E9" s="5"/>
      <c r="F9" s="5"/>
      <c r="G9" s="5"/>
      <c r="H9" s="13"/>
      <c r="I9" s="15"/>
      <c r="J9" s="13"/>
      <c r="K9" s="13"/>
      <c r="L9" s="5"/>
      <c r="M9" s="5"/>
      <c r="N9" s="10"/>
      <c r="O9" s="5"/>
      <c r="P9" s="5"/>
      <c r="Q9" s="5"/>
      <c r="R9" s="5"/>
      <c r="S9" s="5"/>
      <c r="T9" s="5"/>
      <c r="U9" s="5"/>
      <c r="V9" s="6"/>
    </row>
    <row r="10" spans="1:49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6"/>
    </row>
    <row r="11" spans="1:49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</row>
    <row r="12" spans="1:49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/>
    </row>
    <row r="13" spans="1:49">
      <c r="A13" s="20">
        <v>1</v>
      </c>
      <c r="B13" s="16" t="s">
        <v>81</v>
      </c>
      <c r="C13" s="16" t="s">
        <v>82</v>
      </c>
      <c r="D13" s="16" t="s">
        <v>86</v>
      </c>
      <c r="E13" s="16" t="s">
        <v>26</v>
      </c>
      <c r="F13" s="16" t="s">
        <v>27</v>
      </c>
      <c r="G13" s="16" t="s">
        <v>28</v>
      </c>
      <c r="H13" s="17">
        <v>11.12</v>
      </c>
      <c r="I13" s="18"/>
      <c r="J13" s="17">
        <v>9.16</v>
      </c>
      <c r="K13" s="17"/>
      <c r="L13" s="17">
        <v>10</v>
      </c>
      <c r="M13" s="17"/>
      <c r="N13" s="17">
        <v>6.33</v>
      </c>
      <c r="O13" s="17"/>
      <c r="P13" s="17">
        <v>10.336</v>
      </c>
      <c r="Q13" s="17">
        <v>10</v>
      </c>
      <c r="R13" s="17">
        <v>6.33</v>
      </c>
      <c r="S13" s="17">
        <v>9.4340000000000011</v>
      </c>
      <c r="T13" s="18"/>
      <c r="U13" s="18"/>
      <c r="V13" s="21" t="s">
        <v>121</v>
      </c>
      <c r="W13" s="19"/>
      <c r="X13" s="16">
        <v>1</v>
      </c>
      <c r="Y13" s="16" t="s">
        <v>26</v>
      </c>
      <c r="Z13" s="16" t="s">
        <v>27</v>
      </c>
      <c r="AA13" s="16" t="s">
        <v>28</v>
      </c>
      <c r="AB13" s="17"/>
      <c r="AC13" s="17"/>
      <c r="AD13" s="17"/>
      <c r="AE13" s="17"/>
      <c r="AF13" s="17"/>
      <c r="AG13" s="17"/>
      <c r="AH13" s="17"/>
      <c r="AI13" s="17"/>
      <c r="AJ13" s="17">
        <v>0</v>
      </c>
      <c r="AK13" s="17">
        <v>0</v>
      </c>
      <c r="AL13" s="17">
        <v>0</v>
      </c>
      <c r="AM13" s="17">
        <v>0</v>
      </c>
      <c r="AN13" s="16"/>
      <c r="AO13" s="16"/>
      <c r="AP13" s="17" t="s">
        <v>121</v>
      </c>
      <c r="AQ13" s="17"/>
      <c r="AR13" s="17"/>
      <c r="AS13" s="17"/>
      <c r="AT13" s="17"/>
      <c r="AU13" s="17"/>
      <c r="AV13" s="16"/>
      <c r="AW13" s="16"/>
    </row>
    <row r="14" spans="1:49">
      <c r="A14" s="4"/>
      <c r="B14" s="5"/>
      <c r="C14" s="5"/>
      <c r="D14" s="5"/>
      <c r="E14" s="5"/>
      <c r="F14" s="5"/>
      <c r="G14" s="5"/>
      <c r="H14" s="22"/>
      <c r="I14" s="8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8"/>
      <c r="U14" s="8"/>
      <c r="V14" s="23"/>
    </row>
    <row r="15" spans="1:49">
      <c r="A15" s="4"/>
      <c r="B15" s="5"/>
      <c r="C15" s="5"/>
      <c r="D15" s="5"/>
      <c r="E15" s="5"/>
      <c r="F15" s="5"/>
      <c r="G15" s="5"/>
      <c r="H15" s="5"/>
      <c r="I15" s="8"/>
      <c r="J15" s="5"/>
      <c r="K15" s="5"/>
      <c r="L15" s="5"/>
      <c r="M15" s="5"/>
      <c r="N15" s="5"/>
      <c r="O15" s="5"/>
      <c r="P15" s="5"/>
      <c r="Q15" s="5"/>
      <c r="R15" s="5"/>
      <c r="S15" s="5"/>
      <c r="T15" s="8"/>
      <c r="U15" s="8"/>
      <c r="V15" s="6"/>
    </row>
    <row r="16" spans="1:49">
      <c r="A16" s="35"/>
      <c r="B16" s="7"/>
      <c r="C16" s="7"/>
      <c r="D16" s="7"/>
      <c r="E16" s="7"/>
      <c r="F16" s="7"/>
      <c r="G16" s="7"/>
      <c r="H16" s="281" t="s">
        <v>7</v>
      </c>
      <c r="I16" s="282"/>
      <c r="J16" s="282"/>
      <c r="K16" s="282"/>
      <c r="L16" s="282"/>
      <c r="M16" s="282"/>
      <c r="N16" s="283"/>
      <c r="O16" s="7"/>
      <c r="P16" s="7"/>
      <c r="Q16" s="7"/>
      <c r="R16" s="7"/>
      <c r="S16" s="7"/>
      <c r="T16" s="36"/>
      <c r="U16" s="36"/>
      <c r="V16" s="37"/>
      <c r="W16" s="9"/>
      <c r="X16" s="9"/>
      <c r="Y16" s="9"/>
      <c r="Z16" s="9"/>
      <c r="AA16" s="9"/>
      <c r="AB16" s="284" t="s">
        <v>12</v>
      </c>
      <c r="AC16" s="285"/>
      <c r="AD16" s="284"/>
      <c r="AE16" s="285"/>
      <c r="AF16" s="284"/>
      <c r="AG16" s="285"/>
      <c r="AH16" s="284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</row>
    <row r="17" spans="1:49">
      <c r="A17" s="35"/>
      <c r="B17" s="7"/>
      <c r="C17" s="7"/>
      <c r="D17" s="7"/>
      <c r="E17" s="7"/>
      <c r="F17" s="7"/>
      <c r="G17" s="7"/>
      <c r="H17" s="281" t="s">
        <v>8</v>
      </c>
      <c r="I17" s="282"/>
      <c r="J17" s="283"/>
      <c r="K17" s="38"/>
      <c r="L17" s="38" t="s">
        <v>0</v>
      </c>
      <c r="M17" s="38"/>
      <c r="N17" s="38" t="s">
        <v>9</v>
      </c>
      <c r="O17" s="7"/>
      <c r="P17" s="7"/>
      <c r="Q17" s="7"/>
      <c r="R17" s="7"/>
      <c r="S17" s="7"/>
      <c r="T17" s="36"/>
      <c r="U17" s="36"/>
      <c r="V17" s="37"/>
      <c r="W17" s="9"/>
      <c r="X17" s="9"/>
      <c r="Y17" s="9"/>
      <c r="Z17" s="9"/>
      <c r="AA17" s="9"/>
      <c r="AB17" s="38" t="s">
        <v>8</v>
      </c>
      <c r="AC17" s="9"/>
      <c r="AD17" s="38" t="s">
        <v>0</v>
      </c>
      <c r="AE17" s="9"/>
      <c r="AF17" s="38"/>
      <c r="AG17" s="9"/>
      <c r="AH17" s="38" t="s">
        <v>9</v>
      </c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</row>
    <row r="18" spans="1:49">
      <c r="A18" s="39" t="s">
        <v>1</v>
      </c>
      <c r="B18" s="38"/>
      <c r="C18" s="38"/>
      <c r="D18" s="38"/>
      <c r="E18" s="38" t="s">
        <v>2</v>
      </c>
      <c r="F18" s="38" t="s">
        <v>3</v>
      </c>
      <c r="G18" s="38" t="s">
        <v>4</v>
      </c>
      <c r="H18" s="38" t="s">
        <v>115</v>
      </c>
      <c r="I18" s="38"/>
      <c r="J18" s="38"/>
      <c r="K18" s="38"/>
      <c r="L18" s="38" t="s">
        <v>116</v>
      </c>
      <c r="M18" s="38"/>
      <c r="N18" s="38" t="s">
        <v>117</v>
      </c>
      <c r="O18" s="38"/>
      <c r="P18" s="38" t="s">
        <v>6</v>
      </c>
      <c r="Q18" s="38" t="s">
        <v>6</v>
      </c>
      <c r="R18" s="38" t="s">
        <v>6</v>
      </c>
      <c r="S18" s="38" t="s">
        <v>5</v>
      </c>
      <c r="T18" s="40" t="s">
        <v>24</v>
      </c>
      <c r="U18" s="40" t="s">
        <v>24</v>
      </c>
      <c r="V18" s="41" t="s">
        <v>23</v>
      </c>
      <c r="W18" s="9"/>
      <c r="X18" s="38" t="s">
        <v>1</v>
      </c>
      <c r="Y18" s="38" t="s">
        <v>2</v>
      </c>
      <c r="Z18" s="38" t="s">
        <v>3</v>
      </c>
      <c r="AA18" s="38" t="s">
        <v>4</v>
      </c>
      <c r="AB18" s="38" t="s">
        <v>116</v>
      </c>
      <c r="AC18" s="38"/>
      <c r="AD18" s="38" t="s">
        <v>118</v>
      </c>
      <c r="AE18" s="38"/>
      <c r="AF18" s="38"/>
      <c r="AG18" s="38"/>
      <c r="AH18" s="38" t="s">
        <v>116</v>
      </c>
      <c r="AI18" s="38"/>
      <c r="AJ18" s="38" t="s">
        <v>6</v>
      </c>
      <c r="AK18" s="38" t="s">
        <v>6</v>
      </c>
      <c r="AL18" s="38" t="s">
        <v>6</v>
      </c>
      <c r="AM18" s="38" t="s">
        <v>5</v>
      </c>
      <c r="AN18" s="40" t="s">
        <v>24</v>
      </c>
      <c r="AO18" s="40" t="s">
        <v>24</v>
      </c>
      <c r="AP18" s="38" t="s">
        <v>23</v>
      </c>
      <c r="AQ18" s="9"/>
      <c r="AR18" s="9" t="s">
        <v>1</v>
      </c>
      <c r="AS18" s="9" t="s">
        <v>2</v>
      </c>
      <c r="AT18" s="9" t="s">
        <v>3</v>
      </c>
      <c r="AU18" s="9" t="s">
        <v>4</v>
      </c>
      <c r="AV18" s="9"/>
      <c r="AW18" s="9"/>
    </row>
    <row r="19" spans="1:49">
      <c r="A19" s="39"/>
      <c r="B19" s="38" t="s">
        <v>19</v>
      </c>
      <c r="C19" s="38" t="s">
        <v>20</v>
      </c>
      <c r="D19" s="38" t="s">
        <v>21</v>
      </c>
      <c r="E19" s="38"/>
      <c r="F19" s="38"/>
      <c r="G19" s="38"/>
      <c r="H19" s="38" t="s">
        <v>10</v>
      </c>
      <c r="I19" s="40"/>
      <c r="J19" s="38" t="s">
        <v>11</v>
      </c>
      <c r="K19" s="38"/>
      <c r="L19" s="38" t="s">
        <v>13</v>
      </c>
      <c r="M19" s="38"/>
      <c r="N19" s="38" t="s">
        <v>14</v>
      </c>
      <c r="O19" s="38"/>
      <c r="P19" s="38" t="s">
        <v>8</v>
      </c>
      <c r="Q19" s="38" t="s">
        <v>0</v>
      </c>
      <c r="R19" s="38" t="s">
        <v>9</v>
      </c>
      <c r="S19" s="38" t="s">
        <v>7</v>
      </c>
      <c r="T19" s="40" t="s">
        <v>25</v>
      </c>
      <c r="U19" s="40" t="s">
        <v>119</v>
      </c>
      <c r="V19" s="41"/>
      <c r="W19" s="9"/>
      <c r="X19" s="38"/>
      <c r="Y19" s="38"/>
      <c r="Z19" s="38"/>
      <c r="AA19" s="38"/>
      <c r="AB19" s="38" t="s">
        <v>15</v>
      </c>
      <c r="AC19" s="38"/>
      <c r="AD19" s="38" t="s">
        <v>16</v>
      </c>
      <c r="AE19" s="38"/>
      <c r="AF19" s="38" t="s">
        <v>17</v>
      </c>
      <c r="AG19" s="38"/>
      <c r="AH19" s="38" t="s">
        <v>18</v>
      </c>
      <c r="AI19" s="38"/>
      <c r="AJ19" s="38" t="s">
        <v>8</v>
      </c>
      <c r="AK19" s="38" t="s">
        <v>0</v>
      </c>
      <c r="AL19" s="38" t="s">
        <v>9</v>
      </c>
      <c r="AM19" s="38" t="s">
        <v>12</v>
      </c>
      <c r="AN19" s="40" t="s">
        <v>25</v>
      </c>
      <c r="AO19" s="40" t="s">
        <v>120</v>
      </c>
      <c r="AP19" s="38"/>
      <c r="AQ19" s="9"/>
      <c r="AR19" s="9"/>
      <c r="AS19" s="9"/>
      <c r="AT19" s="9"/>
      <c r="AU19" s="9"/>
      <c r="AV19" s="9"/>
      <c r="AW19" s="9"/>
    </row>
    <row r="20" spans="1:49" s="49" customFormat="1" ht="18">
      <c r="A20" s="42">
        <v>1</v>
      </c>
      <c r="B20" s="25" t="s">
        <v>81</v>
      </c>
      <c r="C20" s="25" t="s">
        <v>82</v>
      </c>
      <c r="D20" s="25" t="s">
        <v>86</v>
      </c>
      <c r="E20" s="43" t="s">
        <v>26</v>
      </c>
      <c r="F20" s="43" t="s">
        <v>27</v>
      </c>
      <c r="G20" s="43" t="s">
        <v>28</v>
      </c>
      <c r="H20" s="44">
        <v>11.12</v>
      </c>
      <c r="I20" s="27">
        <v>8</v>
      </c>
      <c r="J20" s="44">
        <v>9.16</v>
      </c>
      <c r="K20" s="27">
        <v>0</v>
      </c>
      <c r="L20" s="44">
        <v>10</v>
      </c>
      <c r="M20" s="27">
        <v>9</v>
      </c>
      <c r="N20" s="44">
        <v>12</v>
      </c>
      <c r="O20" s="27">
        <v>0</v>
      </c>
      <c r="P20" s="44">
        <v>10.336</v>
      </c>
      <c r="Q20" s="44">
        <v>10</v>
      </c>
      <c r="R20" s="44">
        <v>6.33</v>
      </c>
      <c r="S20" s="44">
        <v>9.4340000000000011</v>
      </c>
      <c r="T20" s="45">
        <v>17</v>
      </c>
      <c r="U20" s="45">
        <v>17</v>
      </c>
      <c r="V20" s="46" t="s">
        <v>121</v>
      </c>
      <c r="W20" s="47"/>
      <c r="X20" s="43">
        <v>1</v>
      </c>
      <c r="Y20" s="43" t="s">
        <v>26</v>
      </c>
      <c r="Z20" s="43" t="s">
        <v>27</v>
      </c>
      <c r="AA20" s="43" t="s">
        <v>28</v>
      </c>
      <c r="AB20" s="44"/>
      <c r="AC20" s="45">
        <v>0</v>
      </c>
      <c r="AD20" s="44"/>
      <c r="AE20" s="45">
        <v>0</v>
      </c>
      <c r="AF20" s="44"/>
      <c r="AG20" s="45">
        <v>0</v>
      </c>
      <c r="AH20" s="44"/>
      <c r="AI20" s="45">
        <v>0</v>
      </c>
      <c r="AJ20" s="44">
        <v>0</v>
      </c>
      <c r="AK20" s="44">
        <v>0</v>
      </c>
      <c r="AL20" s="44">
        <v>0</v>
      </c>
      <c r="AM20" s="44">
        <v>0</v>
      </c>
      <c r="AN20" s="45">
        <v>0</v>
      </c>
      <c r="AO20" s="45">
        <v>0</v>
      </c>
      <c r="AP20" s="44" t="s">
        <v>121</v>
      </c>
      <c r="AQ20" s="48"/>
      <c r="AR20" s="47">
        <v>1</v>
      </c>
      <c r="AS20" s="47" t="s">
        <v>26</v>
      </c>
      <c r="AT20" s="47" t="s">
        <v>27</v>
      </c>
      <c r="AU20" s="47" t="s">
        <v>28</v>
      </c>
      <c r="AV20" s="47"/>
      <c r="AW20" s="47"/>
    </row>
    <row r="21" spans="1:49" s="49" customFormat="1" ht="18">
      <c r="A21" s="42">
        <v>2</v>
      </c>
      <c r="B21" s="25" t="s">
        <v>83</v>
      </c>
      <c r="C21" s="25" t="s">
        <v>84</v>
      </c>
      <c r="D21" s="25" t="s">
        <v>86</v>
      </c>
      <c r="E21" s="43" t="s">
        <v>29</v>
      </c>
      <c r="F21" s="43" t="s">
        <v>30</v>
      </c>
      <c r="G21" s="43" t="s">
        <v>31</v>
      </c>
      <c r="H21" s="44">
        <v>9.3699999999999992</v>
      </c>
      <c r="I21" s="27">
        <v>0</v>
      </c>
      <c r="J21" s="44">
        <v>7.66</v>
      </c>
      <c r="K21" s="27">
        <v>0</v>
      </c>
      <c r="L21" s="44">
        <v>11.5</v>
      </c>
      <c r="M21" s="27">
        <v>9</v>
      </c>
      <c r="N21" s="44">
        <v>13.5</v>
      </c>
      <c r="O21" s="27">
        <v>0</v>
      </c>
      <c r="P21" s="44">
        <v>8.6859999999999999</v>
      </c>
      <c r="Q21" s="44">
        <v>11.5</v>
      </c>
      <c r="R21" s="44">
        <v>7.66</v>
      </c>
      <c r="S21" s="44">
        <v>9.3249999999999993</v>
      </c>
      <c r="T21" s="45">
        <v>9</v>
      </c>
      <c r="U21" s="45">
        <v>9</v>
      </c>
      <c r="V21" s="46" t="s">
        <v>121</v>
      </c>
      <c r="W21" s="47"/>
      <c r="X21" s="43">
        <v>2</v>
      </c>
      <c r="Y21" s="43" t="s">
        <v>29</v>
      </c>
      <c r="Z21" s="43" t="s">
        <v>30</v>
      </c>
      <c r="AA21" s="43" t="s">
        <v>31</v>
      </c>
      <c r="AB21" s="44"/>
      <c r="AC21" s="45">
        <v>0</v>
      </c>
      <c r="AD21" s="44"/>
      <c r="AE21" s="45">
        <v>0</v>
      </c>
      <c r="AF21" s="44"/>
      <c r="AG21" s="45">
        <v>0</v>
      </c>
      <c r="AH21" s="44"/>
      <c r="AI21" s="45">
        <v>0</v>
      </c>
      <c r="AJ21" s="44">
        <v>0</v>
      </c>
      <c r="AK21" s="44">
        <v>0</v>
      </c>
      <c r="AL21" s="44">
        <v>0</v>
      </c>
      <c r="AM21" s="44">
        <v>0</v>
      </c>
      <c r="AN21" s="45">
        <v>0</v>
      </c>
      <c r="AO21" s="45">
        <v>0</v>
      </c>
      <c r="AP21" s="44" t="s">
        <v>121</v>
      </c>
      <c r="AQ21" s="48"/>
      <c r="AR21" s="47">
        <v>2</v>
      </c>
      <c r="AS21" s="47" t="s">
        <v>29</v>
      </c>
      <c r="AT21" s="47" t="s">
        <v>30</v>
      </c>
      <c r="AU21" s="47" t="s">
        <v>31</v>
      </c>
      <c r="AV21" s="47"/>
      <c r="AW21" s="47"/>
    </row>
    <row r="22" spans="1:49" s="49" customFormat="1" ht="18">
      <c r="A22" s="42">
        <v>3</v>
      </c>
      <c r="B22" s="25" t="s">
        <v>85</v>
      </c>
      <c r="C22" s="25" t="s">
        <v>86</v>
      </c>
      <c r="D22" s="25" t="s">
        <v>86</v>
      </c>
      <c r="E22" s="43" t="s">
        <v>32</v>
      </c>
      <c r="F22" s="43" t="s">
        <v>33</v>
      </c>
      <c r="G22" s="43" t="s">
        <v>34</v>
      </c>
      <c r="H22" s="44">
        <v>10.119999999999999</v>
      </c>
      <c r="I22" s="27">
        <v>8</v>
      </c>
      <c r="J22" s="44">
        <v>8.83</v>
      </c>
      <c r="K22" s="27">
        <v>0</v>
      </c>
      <c r="L22" s="44">
        <v>10</v>
      </c>
      <c r="M22" s="27">
        <v>9</v>
      </c>
      <c r="N22" s="44">
        <v>12.75</v>
      </c>
      <c r="O22" s="27">
        <v>0</v>
      </c>
      <c r="P22" s="44">
        <v>9.6039999999999992</v>
      </c>
      <c r="Q22" s="44">
        <v>10</v>
      </c>
      <c r="R22" s="44">
        <v>6.33</v>
      </c>
      <c r="S22" s="44">
        <v>9.0679999999999996</v>
      </c>
      <c r="T22" s="45">
        <v>17</v>
      </c>
      <c r="U22" s="45">
        <v>17</v>
      </c>
      <c r="V22" s="46" t="s">
        <v>121</v>
      </c>
      <c r="W22" s="47"/>
      <c r="X22" s="43">
        <v>3</v>
      </c>
      <c r="Y22" s="43" t="s">
        <v>32</v>
      </c>
      <c r="Z22" s="43" t="s">
        <v>33</v>
      </c>
      <c r="AA22" s="43" t="s">
        <v>34</v>
      </c>
      <c r="AB22" s="44"/>
      <c r="AC22" s="45">
        <v>0</v>
      </c>
      <c r="AD22" s="44"/>
      <c r="AE22" s="45">
        <v>0</v>
      </c>
      <c r="AF22" s="44"/>
      <c r="AG22" s="45">
        <v>0</v>
      </c>
      <c r="AH22" s="44"/>
      <c r="AI22" s="45">
        <v>0</v>
      </c>
      <c r="AJ22" s="44">
        <v>0</v>
      </c>
      <c r="AK22" s="44">
        <v>0</v>
      </c>
      <c r="AL22" s="44">
        <v>0</v>
      </c>
      <c r="AM22" s="44">
        <v>0</v>
      </c>
      <c r="AN22" s="45">
        <v>0</v>
      </c>
      <c r="AO22" s="45">
        <v>0</v>
      </c>
      <c r="AP22" s="44" t="s">
        <v>121</v>
      </c>
      <c r="AQ22" s="48"/>
      <c r="AR22" s="47">
        <v>3</v>
      </c>
      <c r="AS22" s="47" t="s">
        <v>32</v>
      </c>
      <c r="AT22" s="47" t="s">
        <v>33</v>
      </c>
      <c r="AU22" s="47" t="s">
        <v>34</v>
      </c>
      <c r="AV22" s="47"/>
      <c r="AW22" s="47"/>
    </row>
    <row r="23" spans="1:49" s="49" customFormat="1" ht="18">
      <c r="A23" s="42">
        <v>4</v>
      </c>
      <c r="B23" s="25" t="s">
        <v>87</v>
      </c>
      <c r="C23" s="25" t="s">
        <v>88</v>
      </c>
      <c r="D23" s="25" t="s">
        <v>86</v>
      </c>
      <c r="E23" s="43" t="s">
        <v>35</v>
      </c>
      <c r="F23" s="43" t="s">
        <v>36</v>
      </c>
      <c r="G23" s="43" t="s">
        <v>22</v>
      </c>
      <c r="H23" s="44">
        <v>8.66</v>
      </c>
      <c r="I23" s="27">
        <v>0</v>
      </c>
      <c r="J23" s="44">
        <v>11.5</v>
      </c>
      <c r="K23" s="27">
        <v>0</v>
      </c>
      <c r="L23" s="44">
        <v>10</v>
      </c>
      <c r="M23" s="27">
        <v>9</v>
      </c>
      <c r="N23" s="44">
        <v>12</v>
      </c>
      <c r="O23" s="27">
        <v>8</v>
      </c>
      <c r="P23" s="44">
        <v>8.9280000000000008</v>
      </c>
      <c r="Q23" s="44">
        <v>10</v>
      </c>
      <c r="R23" s="44">
        <v>12</v>
      </c>
      <c r="S23" s="44">
        <v>9.8640000000000008</v>
      </c>
      <c r="T23" s="45">
        <v>17</v>
      </c>
      <c r="U23" s="45">
        <v>17</v>
      </c>
      <c r="V23" s="46" t="s">
        <v>121</v>
      </c>
      <c r="W23" s="47"/>
      <c r="X23" s="43">
        <v>4</v>
      </c>
      <c r="Y23" s="43" t="s">
        <v>35</v>
      </c>
      <c r="Z23" s="43" t="s">
        <v>36</v>
      </c>
      <c r="AA23" s="43" t="s">
        <v>22</v>
      </c>
      <c r="AB23" s="44"/>
      <c r="AC23" s="45">
        <v>0</v>
      </c>
      <c r="AD23" s="44"/>
      <c r="AE23" s="45">
        <v>0</v>
      </c>
      <c r="AF23" s="44"/>
      <c r="AG23" s="45">
        <v>0</v>
      </c>
      <c r="AH23" s="44"/>
      <c r="AI23" s="45">
        <v>0</v>
      </c>
      <c r="AJ23" s="44">
        <v>0</v>
      </c>
      <c r="AK23" s="44">
        <v>0</v>
      </c>
      <c r="AL23" s="44">
        <v>0</v>
      </c>
      <c r="AM23" s="44">
        <v>0</v>
      </c>
      <c r="AN23" s="45">
        <v>0</v>
      </c>
      <c r="AO23" s="45">
        <v>0</v>
      </c>
      <c r="AP23" s="44" t="s">
        <v>121</v>
      </c>
      <c r="AQ23" s="48"/>
      <c r="AR23" s="47">
        <v>4</v>
      </c>
      <c r="AS23" s="47" t="s">
        <v>35</v>
      </c>
      <c r="AT23" s="47" t="s">
        <v>36</v>
      </c>
      <c r="AU23" s="47" t="s">
        <v>22</v>
      </c>
      <c r="AV23" s="47"/>
      <c r="AW23" s="47"/>
    </row>
    <row r="24" spans="1:49" ht="18" hidden="1">
      <c r="A24" s="24">
        <v>5</v>
      </c>
      <c r="B24" s="25" t="s">
        <v>89</v>
      </c>
      <c r="C24" s="25" t="s">
        <v>90</v>
      </c>
      <c r="D24" s="25" t="s">
        <v>86</v>
      </c>
      <c r="E24" s="25" t="s">
        <v>37</v>
      </c>
      <c r="F24" s="25" t="s">
        <v>38</v>
      </c>
      <c r="G24" s="25" t="s">
        <v>39</v>
      </c>
      <c r="H24" s="26">
        <v>11.25</v>
      </c>
      <c r="I24" s="27">
        <v>8</v>
      </c>
      <c r="J24" s="26">
        <v>15.33</v>
      </c>
      <c r="K24" s="27">
        <v>5</v>
      </c>
      <c r="L24" s="26">
        <v>15</v>
      </c>
      <c r="M24" s="27">
        <v>9</v>
      </c>
      <c r="N24" s="26">
        <v>15.66</v>
      </c>
      <c r="O24" s="27">
        <v>8</v>
      </c>
      <c r="P24" s="26">
        <v>12.882</v>
      </c>
      <c r="Q24" s="26">
        <v>15</v>
      </c>
      <c r="R24" s="26">
        <v>15.66</v>
      </c>
      <c r="S24" s="26">
        <v>14.072999999999999</v>
      </c>
      <c r="T24" s="27">
        <v>30</v>
      </c>
      <c r="U24" s="27">
        <v>30</v>
      </c>
      <c r="V24" s="28" t="s">
        <v>122</v>
      </c>
      <c r="W24" s="29"/>
      <c r="X24" s="29">
        <v>5</v>
      </c>
      <c r="Y24" s="29" t="s">
        <v>37</v>
      </c>
      <c r="Z24" s="29" t="s">
        <v>38</v>
      </c>
      <c r="AA24" s="29" t="s">
        <v>39</v>
      </c>
      <c r="AB24" s="30"/>
      <c r="AC24" s="31">
        <v>0</v>
      </c>
      <c r="AD24" s="30"/>
      <c r="AE24" s="31">
        <v>0</v>
      </c>
      <c r="AF24" s="30"/>
      <c r="AG24" s="31">
        <v>0</v>
      </c>
      <c r="AH24" s="30"/>
      <c r="AI24" s="31">
        <v>0</v>
      </c>
      <c r="AJ24" s="30">
        <v>0</v>
      </c>
      <c r="AK24" s="32">
        <v>0</v>
      </c>
      <c r="AL24" s="32">
        <v>0</v>
      </c>
      <c r="AM24" s="30">
        <v>0</v>
      </c>
      <c r="AN24" s="31">
        <v>0</v>
      </c>
      <c r="AO24" s="31">
        <v>0</v>
      </c>
      <c r="AP24" s="30" t="s">
        <v>121</v>
      </c>
      <c r="AQ24" s="30"/>
      <c r="AR24" s="29">
        <v>5</v>
      </c>
      <c r="AS24" s="29" t="s">
        <v>37</v>
      </c>
      <c r="AT24" s="29" t="s">
        <v>38</v>
      </c>
      <c r="AU24" s="29" t="s">
        <v>39</v>
      </c>
      <c r="AV24" s="29"/>
      <c r="AW24" s="29"/>
    </row>
    <row r="25" spans="1:49" ht="18" hidden="1">
      <c r="A25" s="24">
        <v>6</v>
      </c>
      <c r="B25" s="25" t="s">
        <v>91</v>
      </c>
      <c r="C25" s="25" t="s">
        <v>92</v>
      </c>
      <c r="D25" s="25" t="s">
        <v>113</v>
      </c>
      <c r="E25" s="25" t="s">
        <v>40</v>
      </c>
      <c r="F25" s="25" t="s">
        <v>41</v>
      </c>
      <c r="G25" s="25" t="s">
        <v>42</v>
      </c>
      <c r="H25" s="26">
        <v>9</v>
      </c>
      <c r="I25" s="27">
        <v>0</v>
      </c>
      <c r="J25" s="26">
        <v>10.33</v>
      </c>
      <c r="K25" s="27">
        <v>5</v>
      </c>
      <c r="L25" s="26">
        <v>13.5</v>
      </c>
      <c r="M25" s="27">
        <v>9</v>
      </c>
      <c r="N25" s="26">
        <v>14</v>
      </c>
      <c r="O25" s="27">
        <v>8</v>
      </c>
      <c r="P25" s="26">
        <v>9.532</v>
      </c>
      <c r="Q25" s="26">
        <v>13.5</v>
      </c>
      <c r="R25" s="26">
        <v>14</v>
      </c>
      <c r="S25" s="26">
        <v>11.616</v>
      </c>
      <c r="T25" s="27">
        <v>30</v>
      </c>
      <c r="U25" s="27">
        <v>30</v>
      </c>
      <c r="V25" s="28" t="s">
        <v>122</v>
      </c>
      <c r="W25" s="29"/>
      <c r="X25" s="29">
        <v>6</v>
      </c>
      <c r="Y25" s="29" t="s">
        <v>40</v>
      </c>
      <c r="Z25" s="29" t="s">
        <v>41</v>
      </c>
      <c r="AA25" s="29" t="s">
        <v>42</v>
      </c>
      <c r="AB25" s="30"/>
      <c r="AC25" s="31">
        <v>0</v>
      </c>
      <c r="AD25" s="30"/>
      <c r="AE25" s="31">
        <v>0</v>
      </c>
      <c r="AF25" s="30"/>
      <c r="AG25" s="31">
        <v>0</v>
      </c>
      <c r="AH25" s="30"/>
      <c r="AI25" s="31">
        <v>0</v>
      </c>
      <c r="AJ25" s="30">
        <v>0</v>
      </c>
      <c r="AK25" s="30">
        <v>0</v>
      </c>
      <c r="AL25" s="30">
        <v>0</v>
      </c>
      <c r="AM25" s="30">
        <v>0</v>
      </c>
      <c r="AN25" s="31">
        <v>0</v>
      </c>
      <c r="AO25" s="31">
        <v>0</v>
      </c>
      <c r="AP25" s="30" t="s">
        <v>121</v>
      </c>
      <c r="AQ25" s="30"/>
      <c r="AR25" s="29">
        <v>6</v>
      </c>
      <c r="AS25" s="29" t="s">
        <v>40</v>
      </c>
      <c r="AT25" s="29" t="s">
        <v>41</v>
      </c>
      <c r="AU25" s="29" t="s">
        <v>42</v>
      </c>
      <c r="AV25" s="29"/>
      <c r="AW25" s="29"/>
    </row>
    <row r="26" spans="1:49" ht="18" hidden="1">
      <c r="A26" s="24">
        <v>7</v>
      </c>
      <c r="B26" s="25" t="s">
        <v>93</v>
      </c>
      <c r="C26" s="25" t="s">
        <v>94</v>
      </c>
      <c r="D26" s="25" t="s">
        <v>86</v>
      </c>
      <c r="E26" s="25" t="s">
        <v>43</v>
      </c>
      <c r="F26" s="25" t="s">
        <v>44</v>
      </c>
      <c r="G26" s="25" t="s">
        <v>45</v>
      </c>
      <c r="H26" s="26">
        <v>9.5</v>
      </c>
      <c r="I26" s="27">
        <v>0</v>
      </c>
      <c r="J26" s="26">
        <v>10.83</v>
      </c>
      <c r="K26" s="27">
        <v>5</v>
      </c>
      <c r="L26" s="26">
        <v>13.25</v>
      </c>
      <c r="M26" s="27">
        <v>9</v>
      </c>
      <c r="N26" s="26">
        <v>7</v>
      </c>
      <c r="O26" s="27">
        <v>0</v>
      </c>
      <c r="P26" s="26">
        <v>10.032</v>
      </c>
      <c r="Q26" s="26">
        <v>13.25</v>
      </c>
      <c r="R26" s="26">
        <v>7</v>
      </c>
      <c r="S26" s="26">
        <v>10.391</v>
      </c>
      <c r="T26" s="27">
        <v>30</v>
      </c>
      <c r="U26" s="27">
        <v>30</v>
      </c>
      <c r="V26" s="28" t="s">
        <v>122</v>
      </c>
      <c r="W26" s="29"/>
      <c r="X26" s="29">
        <v>7</v>
      </c>
      <c r="Y26" s="29" t="s">
        <v>43</v>
      </c>
      <c r="Z26" s="29" t="s">
        <v>44</v>
      </c>
      <c r="AA26" s="29" t="s">
        <v>45</v>
      </c>
      <c r="AB26" s="30"/>
      <c r="AC26" s="31">
        <v>0</v>
      </c>
      <c r="AD26" s="30"/>
      <c r="AE26" s="31">
        <v>0</v>
      </c>
      <c r="AF26" s="30"/>
      <c r="AG26" s="31">
        <v>0</v>
      </c>
      <c r="AH26" s="30"/>
      <c r="AI26" s="31">
        <v>0</v>
      </c>
      <c r="AJ26" s="30">
        <v>0</v>
      </c>
      <c r="AK26" s="30">
        <v>0</v>
      </c>
      <c r="AL26" s="30">
        <v>0</v>
      </c>
      <c r="AM26" s="30">
        <v>0</v>
      </c>
      <c r="AN26" s="31">
        <v>0</v>
      </c>
      <c r="AO26" s="31">
        <v>0</v>
      </c>
      <c r="AP26" s="30" t="s">
        <v>121</v>
      </c>
      <c r="AQ26" s="30"/>
      <c r="AR26" s="29">
        <v>7</v>
      </c>
      <c r="AS26" s="29" t="s">
        <v>43</v>
      </c>
      <c r="AT26" s="29" t="s">
        <v>44</v>
      </c>
      <c r="AU26" s="29" t="s">
        <v>45</v>
      </c>
      <c r="AV26" s="29"/>
      <c r="AW26" s="29"/>
    </row>
    <row r="27" spans="1:49" s="49" customFormat="1" ht="18">
      <c r="A27" s="42">
        <v>8</v>
      </c>
      <c r="B27" s="25" t="s">
        <v>95</v>
      </c>
      <c r="C27" s="25" t="s">
        <v>84</v>
      </c>
      <c r="D27" s="25" t="s">
        <v>86</v>
      </c>
      <c r="E27" s="43" t="s">
        <v>46</v>
      </c>
      <c r="F27" s="43" t="s">
        <v>47</v>
      </c>
      <c r="G27" s="43" t="s">
        <v>31</v>
      </c>
      <c r="H27" s="44">
        <v>10.5</v>
      </c>
      <c r="I27" s="27">
        <v>8</v>
      </c>
      <c r="J27" s="44">
        <v>9.5</v>
      </c>
      <c r="K27" s="27">
        <v>0</v>
      </c>
      <c r="L27" s="44">
        <v>10</v>
      </c>
      <c r="M27" s="27">
        <v>9</v>
      </c>
      <c r="N27" s="44">
        <v>12.75</v>
      </c>
      <c r="O27" s="27">
        <v>0</v>
      </c>
      <c r="P27" s="44">
        <v>10.1</v>
      </c>
      <c r="Q27" s="44">
        <v>10</v>
      </c>
      <c r="R27" s="44">
        <v>5</v>
      </c>
      <c r="S27" s="44">
        <v>9.0500000000000007</v>
      </c>
      <c r="T27" s="45">
        <v>17</v>
      </c>
      <c r="U27" s="45">
        <v>17</v>
      </c>
      <c r="V27" s="46" t="s">
        <v>121</v>
      </c>
      <c r="W27" s="47"/>
      <c r="X27" s="43">
        <v>8</v>
      </c>
      <c r="Y27" s="43" t="s">
        <v>46</v>
      </c>
      <c r="Z27" s="43" t="s">
        <v>47</v>
      </c>
      <c r="AA27" s="43" t="s">
        <v>31</v>
      </c>
      <c r="AB27" s="44"/>
      <c r="AC27" s="45">
        <v>0</v>
      </c>
      <c r="AD27" s="44"/>
      <c r="AE27" s="45">
        <v>0</v>
      </c>
      <c r="AF27" s="44"/>
      <c r="AG27" s="45">
        <v>0</v>
      </c>
      <c r="AH27" s="44"/>
      <c r="AI27" s="45">
        <v>0</v>
      </c>
      <c r="AJ27" s="44">
        <v>0</v>
      </c>
      <c r="AK27" s="44">
        <v>0</v>
      </c>
      <c r="AL27" s="44">
        <v>0</v>
      </c>
      <c r="AM27" s="44">
        <v>0</v>
      </c>
      <c r="AN27" s="45">
        <v>0</v>
      </c>
      <c r="AO27" s="45">
        <v>0</v>
      </c>
      <c r="AP27" s="44" t="s">
        <v>121</v>
      </c>
      <c r="AQ27" s="48"/>
      <c r="AR27" s="47">
        <v>8</v>
      </c>
      <c r="AS27" s="47" t="s">
        <v>46</v>
      </c>
      <c r="AT27" s="47" t="s">
        <v>47</v>
      </c>
      <c r="AU27" s="47" t="s">
        <v>31</v>
      </c>
      <c r="AV27" s="47"/>
      <c r="AW27" s="47"/>
    </row>
    <row r="28" spans="1:49" ht="18" hidden="1">
      <c r="A28" s="24">
        <v>9</v>
      </c>
      <c r="B28" s="25" t="s">
        <v>96</v>
      </c>
      <c r="C28" s="25" t="s">
        <v>97</v>
      </c>
      <c r="D28" s="25" t="s">
        <v>86</v>
      </c>
      <c r="E28" s="25" t="s">
        <v>48</v>
      </c>
      <c r="F28" s="25" t="s">
        <v>49</v>
      </c>
      <c r="G28" s="25" t="s">
        <v>50</v>
      </c>
      <c r="H28" s="26">
        <v>10.87</v>
      </c>
      <c r="I28" s="27">
        <v>8</v>
      </c>
      <c r="J28" s="26">
        <v>14.33</v>
      </c>
      <c r="K28" s="27">
        <v>5</v>
      </c>
      <c r="L28" s="26">
        <v>13.5</v>
      </c>
      <c r="M28" s="27">
        <v>9</v>
      </c>
      <c r="N28" s="26">
        <v>14</v>
      </c>
      <c r="O28" s="27">
        <v>8</v>
      </c>
      <c r="P28" s="26">
        <v>12.254</v>
      </c>
      <c r="Q28" s="26">
        <v>13.5</v>
      </c>
      <c r="R28" s="26">
        <v>14</v>
      </c>
      <c r="S28" s="26">
        <v>12.976999999999999</v>
      </c>
      <c r="T28" s="27">
        <v>30</v>
      </c>
      <c r="U28" s="27">
        <v>30</v>
      </c>
      <c r="V28" s="28" t="s">
        <v>122</v>
      </c>
      <c r="W28" s="29"/>
      <c r="X28" s="29">
        <v>9</v>
      </c>
      <c r="Y28" s="29" t="s">
        <v>48</v>
      </c>
      <c r="Z28" s="29" t="s">
        <v>49</v>
      </c>
      <c r="AA28" s="29" t="s">
        <v>50</v>
      </c>
      <c r="AB28" s="30"/>
      <c r="AC28" s="31">
        <v>0</v>
      </c>
      <c r="AD28" s="30"/>
      <c r="AE28" s="31">
        <v>0</v>
      </c>
      <c r="AF28" s="30"/>
      <c r="AG28" s="31">
        <v>0</v>
      </c>
      <c r="AH28" s="30"/>
      <c r="AI28" s="31">
        <v>0</v>
      </c>
      <c r="AJ28" s="30">
        <v>0</v>
      </c>
      <c r="AK28" s="32">
        <v>0</v>
      </c>
      <c r="AL28" s="32">
        <v>0</v>
      </c>
      <c r="AM28" s="30">
        <v>0</v>
      </c>
      <c r="AN28" s="31">
        <v>0</v>
      </c>
      <c r="AO28" s="31">
        <v>0</v>
      </c>
      <c r="AP28" s="30" t="s">
        <v>121</v>
      </c>
      <c r="AQ28" s="30"/>
      <c r="AR28" s="29">
        <v>9</v>
      </c>
      <c r="AS28" s="29" t="s">
        <v>48</v>
      </c>
      <c r="AT28" s="29" t="s">
        <v>49</v>
      </c>
      <c r="AU28" s="29" t="s">
        <v>50</v>
      </c>
      <c r="AV28" s="29"/>
      <c r="AW28" s="29"/>
    </row>
    <row r="29" spans="1:49" ht="18" hidden="1">
      <c r="A29" s="24">
        <v>10</v>
      </c>
      <c r="B29" s="25" t="s">
        <v>98</v>
      </c>
      <c r="C29" s="25" t="s">
        <v>99</v>
      </c>
      <c r="D29" s="25" t="s">
        <v>114</v>
      </c>
      <c r="E29" s="25" t="s">
        <v>51</v>
      </c>
      <c r="F29" s="25" t="s">
        <v>52</v>
      </c>
      <c r="G29" s="25" t="s">
        <v>53</v>
      </c>
      <c r="H29" s="26">
        <v>9.75</v>
      </c>
      <c r="I29" s="27">
        <v>0</v>
      </c>
      <c r="J29" s="26">
        <v>11.33</v>
      </c>
      <c r="K29" s="27">
        <v>5</v>
      </c>
      <c r="L29" s="26">
        <v>12</v>
      </c>
      <c r="M29" s="27">
        <v>9</v>
      </c>
      <c r="N29" s="26">
        <v>11.83</v>
      </c>
      <c r="O29" s="27">
        <v>8</v>
      </c>
      <c r="P29" s="26">
        <v>10.382</v>
      </c>
      <c r="Q29" s="26">
        <v>12</v>
      </c>
      <c r="R29" s="26">
        <v>11.83</v>
      </c>
      <c r="S29" s="26">
        <v>11.157</v>
      </c>
      <c r="T29" s="27">
        <v>30</v>
      </c>
      <c r="U29" s="27">
        <v>30</v>
      </c>
      <c r="V29" s="28" t="s">
        <v>122</v>
      </c>
      <c r="W29" s="29"/>
      <c r="X29" s="29">
        <v>10</v>
      </c>
      <c r="Y29" s="29" t="s">
        <v>51</v>
      </c>
      <c r="Z29" s="29" t="s">
        <v>52</v>
      </c>
      <c r="AA29" s="29" t="s">
        <v>53</v>
      </c>
      <c r="AB29" s="29"/>
      <c r="AC29" s="31">
        <v>0</v>
      </c>
      <c r="AD29" s="29"/>
      <c r="AE29" s="31">
        <v>0</v>
      </c>
      <c r="AF29" s="29"/>
      <c r="AG29" s="31">
        <v>0</v>
      </c>
      <c r="AH29" s="29"/>
      <c r="AI29" s="31">
        <v>0</v>
      </c>
      <c r="AJ29" s="30">
        <v>0</v>
      </c>
      <c r="AK29" s="32">
        <v>0</v>
      </c>
      <c r="AL29" s="32">
        <v>0</v>
      </c>
      <c r="AM29" s="30">
        <v>0</v>
      </c>
      <c r="AN29" s="31">
        <v>0</v>
      </c>
      <c r="AO29" s="31">
        <v>0</v>
      </c>
      <c r="AP29" s="30" t="s">
        <v>121</v>
      </c>
      <c r="AQ29" s="30"/>
      <c r="AR29" s="29">
        <v>10</v>
      </c>
      <c r="AS29" s="29" t="s">
        <v>51</v>
      </c>
      <c r="AT29" s="29" t="s">
        <v>52</v>
      </c>
      <c r="AU29" s="29" t="s">
        <v>53</v>
      </c>
      <c r="AV29" s="29"/>
      <c r="AW29" s="29"/>
    </row>
    <row r="30" spans="1:49" ht="18" hidden="1">
      <c r="A30" s="24">
        <v>11</v>
      </c>
      <c r="B30" s="25" t="s">
        <v>100</v>
      </c>
      <c r="C30" s="25" t="s">
        <v>84</v>
      </c>
      <c r="D30" s="25" t="s">
        <v>86</v>
      </c>
      <c r="E30" s="25" t="s">
        <v>54</v>
      </c>
      <c r="F30" s="25" t="s">
        <v>52</v>
      </c>
      <c r="G30" s="25" t="s">
        <v>55</v>
      </c>
      <c r="H30" s="26">
        <v>10.119999999999999</v>
      </c>
      <c r="I30" s="27">
        <v>8</v>
      </c>
      <c r="J30" s="26">
        <v>12.16</v>
      </c>
      <c r="K30" s="27">
        <v>5</v>
      </c>
      <c r="L30" s="26">
        <v>13.5</v>
      </c>
      <c r="M30" s="27">
        <v>9</v>
      </c>
      <c r="N30" s="26">
        <v>8.83</v>
      </c>
      <c r="O30" s="27">
        <v>0</v>
      </c>
      <c r="P30" s="26">
        <v>10.936</v>
      </c>
      <c r="Q30" s="26">
        <v>13.5</v>
      </c>
      <c r="R30" s="26">
        <v>8.83</v>
      </c>
      <c r="S30" s="26">
        <v>11.284000000000001</v>
      </c>
      <c r="T30" s="27">
        <v>30</v>
      </c>
      <c r="U30" s="27">
        <v>30</v>
      </c>
      <c r="V30" s="28" t="s">
        <v>122</v>
      </c>
      <c r="W30" s="29"/>
      <c r="X30" s="29">
        <v>11</v>
      </c>
      <c r="Y30" s="29" t="s">
        <v>54</v>
      </c>
      <c r="Z30" s="29" t="s">
        <v>52</v>
      </c>
      <c r="AA30" s="29" t="s">
        <v>55</v>
      </c>
      <c r="AB30" s="29"/>
      <c r="AC30" s="31">
        <v>0</v>
      </c>
      <c r="AD30" s="29"/>
      <c r="AE30" s="31">
        <v>0</v>
      </c>
      <c r="AF30" s="29"/>
      <c r="AG30" s="31">
        <v>0</v>
      </c>
      <c r="AH30" s="29"/>
      <c r="AI30" s="31">
        <v>0</v>
      </c>
      <c r="AJ30" s="30">
        <v>0</v>
      </c>
      <c r="AK30" s="32">
        <v>0</v>
      </c>
      <c r="AL30" s="32">
        <v>0</v>
      </c>
      <c r="AM30" s="30">
        <v>0</v>
      </c>
      <c r="AN30" s="31">
        <v>0</v>
      </c>
      <c r="AO30" s="31">
        <v>0</v>
      </c>
      <c r="AP30" s="30" t="s">
        <v>121</v>
      </c>
      <c r="AQ30" s="30"/>
      <c r="AR30" s="29">
        <v>11</v>
      </c>
      <c r="AS30" s="29" t="s">
        <v>54</v>
      </c>
      <c r="AT30" s="29" t="s">
        <v>52</v>
      </c>
      <c r="AU30" s="29" t="s">
        <v>55</v>
      </c>
      <c r="AV30" s="29"/>
      <c r="AW30" s="29"/>
    </row>
    <row r="31" spans="1:49" ht="18" hidden="1">
      <c r="A31" s="24">
        <v>12</v>
      </c>
      <c r="B31" s="25" t="s">
        <v>101</v>
      </c>
      <c r="C31" s="25" t="s">
        <v>102</v>
      </c>
      <c r="D31" s="25" t="s">
        <v>114</v>
      </c>
      <c r="E31" s="25" t="s">
        <v>56</v>
      </c>
      <c r="F31" s="25" t="s">
        <v>57</v>
      </c>
      <c r="G31" s="25" t="s">
        <v>58</v>
      </c>
      <c r="H31" s="26">
        <v>10.119999999999999</v>
      </c>
      <c r="I31" s="27">
        <v>8</v>
      </c>
      <c r="J31" s="26">
        <v>9.83</v>
      </c>
      <c r="K31" s="27">
        <v>0</v>
      </c>
      <c r="L31" s="26">
        <v>11</v>
      </c>
      <c r="M31" s="27">
        <v>9</v>
      </c>
      <c r="N31" s="26">
        <v>12.5</v>
      </c>
      <c r="O31" s="27">
        <v>8</v>
      </c>
      <c r="P31" s="26">
        <v>10.004</v>
      </c>
      <c r="Q31" s="26">
        <v>11</v>
      </c>
      <c r="R31" s="26">
        <v>12.5</v>
      </c>
      <c r="S31" s="26">
        <v>10.802</v>
      </c>
      <c r="T31" s="27">
        <v>30</v>
      </c>
      <c r="U31" s="27">
        <v>30</v>
      </c>
      <c r="V31" s="28" t="s">
        <v>122</v>
      </c>
      <c r="W31" s="29"/>
      <c r="X31" s="29">
        <v>12</v>
      </c>
      <c r="Y31" s="29" t="s">
        <v>56</v>
      </c>
      <c r="Z31" s="29" t="s">
        <v>57</v>
      </c>
      <c r="AA31" s="29" t="s">
        <v>58</v>
      </c>
      <c r="AB31" s="29"/>
      <c r="AC31" s="31">
        <v>0</v>
      </c>
      <c r="AD31" s="29"/>
      <c r="AE31" s="31">
        <v>0</v>
      </c>
      <c r="AF31" s="29"/>
      <c r="AG31" s="31">
        <v>0</v>
      </c>
      <c r="AH31" s="29"/>
      <c r="AI31" s="31">
        <v>0</v>
      </c>
      <c r="AJ31" s="30">
        <v>0</v>
      </c>
      <c r="AK31" s="32">
        <v>0</v>
      </c>
      <c r="AL31" s="32">
        <v>0</v>
      </c>
      <c r="AM31" s="30">
        <v>0</v>
      </c>
      <c r="AN31" s="31">
        <v>0</v>
      </c>
      <c r="AO31" s="31">
        <v>0</v>
      </c>
      <c r="AP31" s="30" t="s">
        <v>121</v>
      </c>
      <c r="AQ31" s="30"/>
      <c r="AR31" s="29">
        <v>12</v>
      </c>
      <c r="AS31" s="29" t="s">
        <v>56</v>
      </c>
      <c r="AT31" s="29" t="s">
        <v>57</v>
      </c>
      <c r="AU31" s="29" t="s">
        <v>58</v>
      </c>
      <c r="AV31" s="29"/>
      <c r="AW31" s="29"/>
    </row>
    <row r="32" spans="1:49" ht="18" hidden="1">
      <c r="A32" s="24">
        <v>13</v>
      </c>
      <c r="B32" s="25" t="s">
        <v>103</v>
      </c>
      <c r="C32" s="25" t="s">
        <v>86</v>
      </c>
      <c r="D32" s="25" t="s">
        <v>86</v>
      </c>
      <c r="E32" s="25" t="s">
        <v>59</v>
      </c>
      <c r="F32" s="25" t="s">
        <v>60</v>
      </c>
      <c r="G32" s="25" t="s">
        <v>61</v>
      </c>
      <c r="H32" s="26">
        <v>11</v>
      </c>
      <c r="I32" s="27">
        <v>8</v>
      </c>
      <c r="J32" s="26">
        <v>13.83</v>
      </c>
      <c r="K32" s="27">
        <v>5</v>
      </c>
      <c r="L32" s="26">
        <v>12.5</v>
      </c>
      <c r="M32" s="27">
        <v>9</v>
      </c>
      <c r="N32" s="26">
        <v>8.33</v>
      </c>
      <c r="O32" s="27">
        <v>0</v>
      </c>
      <c r="P32" s="26">
        <v>12.132</v>
      </c>
      <c r="Q32" s="26">
        <v>12.5</v>
      </c>
      <c r="R32" s="26">
        <v>8.33</v>
      </c>
      <c r="S32" s="26">
        <v>11.481999999999999</v>
      </c>
      <c r="T32" s="27">
        <v>30</v>
      </c>
      <c r="U32" s="27">
        <v>30</v>
      </c>
      <c r="V32" s="28" t="s">
        <v>122</v>
      </c>
      <c r="W32" s="29"/>
      <c r="X32" s="29">
        <v>13</v>
      </c>
      <c r="Y32" s="29" t="s">
        <v>59</v>
      </c>
      <c r="Z32" s="29" t="s">
        <v>60</v>
      </c>
      <c r="AA32" s="29" t="s">
        <v>61</v>
      </c>
      <c r="AB32" s="29"/>
      <c r="AC32" s="31">
        <v>0</v>
      </c>
      <c r="AD32" s="29"/>
      <c r="AE32" s="31">
        <v>0</v>
      </c>
      <c r="AF32" s="29"/>
      <c r="AG32" s="31">
        <v>0</v>
      </c>
      <c r="AH32" s="29"/>
      <c r="AI32" s="31">
        <v>0</v>
      </c>
      <c r="AJ32" s="30">
        <v>0</v>
      </c>
      <c r="AK32" s="32">
        <v>0</v>
      </c>
      <c r="AL32" s="32">
        <v>0</v>
      </c>
      <c r="AM32" s="30">
        <v>0</v>
      </c>
      <c r="AN32" s="31">
        <v>0</v>
      </c>
      <c r="AO32" s="31">
        <v>0</v>
      </c>
      <c r="AP32" s="30" t="s">
        <v>121</v>
      </c>
      <c r="AQ32" s="30"/>
      <c r="AR32" s="29">
        <v>13</v>
      </c>
      <c r="AS32" s="29" t="s">
        <v>59</v>
      </c>
      <c r="AT32" s="29" t="s">
        <v>60</v>
      </c>
      <c r="AU32" s="29" t="s">
        <v>61</v>
      </c>
      <c r="AV32" s="29"/>
      <c r="AW32" s="29"/>
    </row>
    <row r="33" spans="1:49" ht="18" hidden="1">
      <c r="A33" s="24">
        <v>14</v>
      </c>
      <c r="B33" s="25" t="s">
        <v>104</v>
      </c>
      <c r="C33" s="25" t="s">
        <v>84</v>
      </c>
      <c r="D33" s="25" t="s">
        <v>86</v>
      </c>
      <c r="E33" s="25" t="s">
        <v>62</v>
      </c>
      <c r="F33" s="25" t="s">
        <v>63</v>
      </c>
      <c r="G33" s="25" t="s">
        <v>31</v>
      </c>
      <c r="H33" s="26">
        <v>11.5</v>
      </c>
      <c r="I33" s="27">
        <v>8</v>
      </c>
      <c r="J33" s="26">
        <v>13.66</v>
      </c>
      <c r="K33" s="27">
        <v>5</v>
      </c>
      <c r="L33" s="26">
        <v>12</v>
      </c>
      <c r="M33" s="27">
        <v>9</v>
      </c>
      <c r="N33" s="26">
        <v>13</v>
      </c>
      <c r="O33" s="27">
        <v>8</v>
      </c>
      <c r="P33" s="26">
        <v>12.364000000000001</v>
      </c>
      <c r="Q33" s="26">
        <v>12</v>
      </c>
      <c r="R33" s="26">
        <v>13</v>
      </c>
      <c r="S33" s="26">
        <v>12.382000000000001</v>
      </c>
      <c r="T33" s="27">
        <v>30</v>
      </c>
      <c r="U33" s="27">
        <v>30</v>
      </c>
      <c r="V33" s="28" t="s">
        <v>122</v>
      </c>
      <c r="W33" s="29"/>
      <c r="X33" s="29">
        <v>14</v>
      </c>
      <c r="Y33" s="29" t="s">
        <v>62</v>
      </c>
      <c r="Z33" s="29" t="s">
        <v>63</v>
      </c>
      <c r="AA33" s="29" t="s">
        <v>31</v>
      </c>
      <c r="AB33" s="29"/>
      <c r="AC33" s="31">
        <v>0</v>
      </c>
      <c r="AD33" s="29"/>
      <c r="AE33" s="31">
        <v>0</v>
      </c>
      <c r="AF33" s="29"/>
      <c r="AG33" s="31">
        <v>0</v>
      </c>
      <c r="AH33" s="29"/>
      <c r="AI33" s="31">
        <v>0</v>
      </c>
      <c r="AJ33" s="30">
        <v>0</v>
      </c>
      <c r="AK33" s="32">
        <v>0</v>
      </c>
      <c r="AL33" s="32">
        <v>0</v>
      </c>
      <c r="AM33" s="30">
        <v>0</v>
      </c>
      <c r="AN33" s="31">
        <v>0</v>
      </c>
      <c r="AO33" s="31">
        <v>0</v>
      </c>
      <c r="AP33" s="30" t="s">
        <v>121</v>
      </c>
      <c r="AQ33" s="30"/>
      <c r="AR33" s="29">
        <v>14</v>
      </c>
      <c r="AS33" s="29" t="s">
        <v>62</v>
      </c>
      <c r="AT33" s="29" t="s">
        <v>63</v>
      </c>
      <c r="AU33" s="29" t="s">
        <v>31</v>
      </c>
      <c r="AV33" s="29"/>
      <c r="AW33" s="29"/>
    </row>
    <row r="34" spans="1:49" ht="18" hidden="1">
      <c r="A34" s="24">
        <v>15</v>
      </c>
      <c r="B34" s="25" t="s">
        <v>105</v>
      </c>
      <c r="C34" s="25" t="s">
        <v>106</v>
      </c>
      <c r="D34" s="25" t="s">
        <v>86</v>
      </c>
      <c r="E34" s="25" t="s">
        <v>64</v>
      </c>
      <c r="F34" s="25" t="s">
        <v>65</v>
      </c>
      <c r="G34" s="25" t="s">
        <v>66</v>
      </c>
      <c r="H34" s="26">
        <v>10.75</v>
      </c>
      <c r="I34" s="27">
        <v>8</v>
      </c>
      <c r="J34" s="26">
        <v>9.16</v>
      </c>
      <c r="K34" s="27">
        <v>0</v>
      </c>
      <c r="L34" s="26">
        <v>13</v>
      </c>
      <c r="M34" s="27">
        <v>9</v>
      </c>
      <c r="N34" s="26">
        <v>8.16</v>
      </c>
      <c r="O34" s="27">
        <v>0</v>
      </c>
      <c r="P34" s="26">
        <v>10.114000000000001</v>
      </c>
      <c r="Q34" s="26">
        <v>13</v>
      </c>
      <c r="R34" s="26">
        <v>8.16</v>
      </c>
      <c r="S34" s="26">
        <v>10.589000000000002</v>
      </c>
      <c r="T34" s="27">
        <v>30</v>
      </c>
      <c r="U34" s="27">
        <v>30</v>
      </c>
      <c r="V34" s="28" t="s">
        <v>122</v>
      </c>
      <c r="W34" s="29"/>
      <c r="X34" s="29">
        <v>15</v>
      </c>
      <c r="Y34" s="29" t="s">
        <v>64</v>
      </c>
      <c r="Z34" s="29" t="s">
        <v>65</v>
      </c>
      <c r="AA34" s="29" t="s">
        <v>66</v>
      </c>
      <c r="AB34" s="29"/>
      <c r="AC34" s="31">
        <v>0</v>
      </c>
      <c r="AD34" s="29"/>
      <c r="AE34" s="31">
        <v>0</v>
      </c>
      <c r="AF34" s="29"/>
      <c r="AG34" s="31">
        <v>0</v>
      </c>
      <c r="AH34" s="29"/>
      <c r="AI34" s="31">
        <v>0</v>
      </c>
      <c r="AJ34" s="30">
        <v>0</v>
      </c>
      <c r="AK34" s="32">
        <v>0</v>
      </c>
      <c r="AL34" s="32">
        <v>0</v>
      </c>
      <c r="AM34" s="30">
        <v>0</v>
      </c>
      <c r="AN34" s="31">
        <v>0</v>
      </c>
      <c r="AO34" s="31">
        <v>0</v>
      </c>
      <c r="AP34" s="30" t="s">
        <v>121</v>
      </c>
      <c r="AQ34" s="30"/>
      <c r="AR34" s="29">
        <v>15</v>
      </c>
      <c r="AS34" s="29" t="s">
        <v>64</v>
      </c>
      <c r="AT34" s="29" t="s">
        <v>65</v>
      </c>
      <c r="AU34" s="29" t="s">
        <v>66</v>
      </c>
      <c r="AV34" s="29"/>
      <c r="AW34" s="29"/>
    </row>
    <row r="35" spans="1:49" ht="18" hidden="1">
      <c r="A35" s="24">
        <v>16</v>
      </c>
      <c r="B35" s="25" t="s">
        <v>107</v>
      </c>
      <c r="C35" s="25" t="s">
        <v>97</v>
      </c>
      <c r="D35" s="25" t="s">
        <v>86</v>
      </c>
      <c r="E35" s="25" t="s">
        <v>67</v>
      </c>
      <c r="F35" s="25" t="s">
        <v>68</v>
      </c>
      <c r="G35" s="25" t="s">
        <v>31</v>
      </c>
      <c r="H35" s="26">
        <v>9.75</v>
      </c>
      <c r="I35" s="27">
        <v>0</v>
      </c>
      <c r="J35" s="26">
        <v>13.55</v>
      </c>
      <c r="K35" s="27">
        <v>5</v>
      </c>
      <c r="L35" s="26">
        <v>11</v>
      </c>
      <c r="M35" s="27">
        <v>9</v>
      </c>
      <c r="N35" s="26">
        <v>9.33</v>
      </c>
      <c r="O35" s="27">
        <v>0</v>
      </c>
      <c r="P35" s="26">
        <v>11.27</v>
      </c>
      <c r="Q35" s="26">
        <v>11</v>
      </c>
      <c r="R35" s="26">
        <v>9.33</v>
      </c>
      <c r="S35" s="26">
        <v>10.800999999999998</v>
      </c>
      <c r="T35" s="27">
        <v>30</v>
      </c>
      <c r="U35" s="27">
        <v>30</v>
      </c>
      <c r="V35" s="28" t="s">
        <v>122</v>
      </c>
      <c r="W35" s="29"/>
      <c r="X35" s="29">
        <v>16</v>
      </c>
      <c r="Y35" s="29" t="s">
        <v>67</v>
      </c>
      <c r="Z35" s="29" t="s">
        <v>68</v>
      </c>
      <c r="AA35" s="29" t="s">
        <v>31</v>
      </c>
      <c r="AB35" s="29"/>
      <c r="AC35" s="31">
        <v>0</v>
      </c>
      <c r="AD35" s="29"/>
      <c r="AE35" s="31">
        <v>0</v>
      </c>
      <c r="AF35" s="29"/>
      <c r="AG35" s="31">
        <v>0</v>
      </c>
      <c r="AH35" s="29"/>
      <c r="AI35" s="31">
        <v>0</v>
      </c>
      <c r="AJ35" s="30">
        <v>0</v>
      </c>
      <c r="AK35" s="32">
        <v>0</v>
      </c>
      <c r="AL35" s="32">
        <v>0</v>
      </c>
      <c r="AM35" s="30">
        <v>0</v>
      </c>
      <c r="AN35" s="31">
        <v>0</v>
      </c>
      <c r="AO35" s="31">
        <v>0</v>
      </c>
      <c r="AP35" s="30" t="s">
        <v>121</v>
      </c>
      <c r="AQ35" s="30"/>
      <c r="AR35" s="29">
        <v>16</v>
      </c>
      <c r="AS35" s="29" t="s">
        <v>67</v>
      </c>
      <c r="AT35" s="29" t="s">
        <v>68</v>
      </c>
      <c r="AU35" s="29" t="s">
        <v>31</v>
      </c>
      <c r="AV35" s="29"/>
      <c r="AW35" s="29"/>
    </row>
    <row r="36" spans="1:49" ht="18" hidden="1">
      <c r="A36" s="24">
        <v>17</v>
      </c>
      <c r="B36" s="25" t="s">
        <v>108</v>
      </c>
      <c r="C36" s="25" t="s">
        <v>84</v>
      </c>
      <c r="D36" s="25" t="s">
        <v>86</v>
      </c>
      <c r="E36" s="25" t="s">
        <v>69</v>
      </c>
      <c r="F36" s="25" t="s">
        <v>70</v>
      </c>
      <c r="G36" s="25" t="s">
        <v>71</v>
      </c>
      <c r="H36" s="26">
        <v>11.12</v>
      </c>
      <c r="I36" s="27">
        <v>8</v>
      </c>
      <c r="J36" s="26">
        <v>15.83</v>
      </c>
      <c r="K36" s="27">
        <v>5</v>
      </c>
      <c r="L36" s="26">
        <v>16</v>
      </c>
      <c r="M36" s="27">
        <v>9</v>
      </c>
      <c r="N36" s="26">
        <v>14.83</v>
      </c>
      <c r="O36" s="27">
        <v>8</v>
      </c>
      <c r="P36" s="26">
        <v>13.004</v>
      </c>
      <c r="Q36" s="26">
        <v>16</v>
      </c>
      <c r="R36" s="26">
        <v>14.83</v>
      </c>
      <c r="S36" s="26">
        <v>14.268000000000001</v>
      </c>
      <c r="T36" s="27">
        <v>30</v>
      </c>
      <c r="U36" s="27">
        <v>30</v>
      </c>
      <c r="V36" s="28" t="s">
        <v>122</v>
      </c>
      <c r="W36" s="29"/>
      <c r="X36" s="29">
        <v>17</v>
      </c>
      <c r="Y36" s="29" t="s">
        <v>69</v>
      </c>
      <c r="Z36" s="29" t="s">
        <v>70</v>
      </c>
      <c r="AA36" s="29" t="s">
        <v>71</v>
      </c>
      <c r="AB36" s="29"/>
      <c r="AC36" s="31">
        <v>0</v>
      </c>
      <c r="AD36" s="29"/>
      <c r="AE36" s="31">
        <v>0</v>
      </c>
      <c r="AF36" s="29"/>
      <c r="AG36" s="31">
        <v>0</v>
      </c>
      <c r="AH36" s="29"/>
      <c r="AI36" s="31">
        <v>0</v>
      </c>
      <c r="AJ36" s="30">
        <v>0</v>
      </c>
      <c r="AK36" s="32">
        <v>0</v>
      </c>
      <c r="AL36" s="32">
        <v>0</v>
      </c>
      <c r="AM36" s="30">
        <v>0</v>
      </c>
      <c r="AN36" s="31">
        <v>0</v>
      </c>
      <c r="AO36" s="31">
        <v>0</v>
      </c>
      <c r="AP36" s="30" t="s">
        <v>121</v>
      </c>
      <c r="AQ36" s="30"/>
      <c r="AR36" s="29">
        <v>17</v>
      </c>
      <c r="AS36" s="29" t="s">
        <v>69</v>
      </c>
      <c r="AT36" s="29" t="s">
        <v>70</v>
      </c>
      <c r="AU36" s="29" t="s">
        <v>71</v>
      </c>
      <c r="AV36" s="29"/>
      <c r="AW36" s="29"/>
    </row>
    <row r="37" spans="1:49" ht="18" hidden="1">
      <c r="A37" s="24">
        <v>18</v>
      </c>
      <c r="B37" s="25" t="s">
        <v>109</v>
      </c>
      <c r="C37" s="25" t="s">
        <v>84</v>
      </c>
      <c r="D37" s="25" t="s">
        <v>86</v>
      </c>
      <c r="E37" s="25" t="s">
        <v>72</v>
      </c>
      <c r="F37" s="25" t="s">
        <v>73</v>
      </c>
      <c r="G37" s="25" t="s">
        <v>74</v>
      </c>
      <c r="H37" s="26">
        <v>10.62</v>
      </c>
      <c r="I37" s="27">
        <v>8</v>
      </c>
      <c r="J37" s="26">
        <v>10.33</v>
      </c>
      <c r="K37" s="27">
        <v>5</v>
      </c>
      <c r="L37" s="26">
        <v>13</v>
      </c>
      <c r="M37" s="27">
        <v>9</v>
      </c>
      <c r="N37" s="26">
        <v>7.33</v>
      </c>
      <c r="O37" s="27">
        <v>0</v>
      </c>
      <c r="P37" s="26">
        <v>10.504</v>
      </c>
      <c r="Q37" s="26">
        <v>13</v>
      </c>
      <c r="R37" s="26">
        <v>7.33</v>
      </c>
      <c r="S37" s="26">
        <v>10.617999999999999</v>
      </c>
      <c r="T37" s="27">
        <v>30</v>
      </c>
      <c r="U37" s="27">
        <v>30</v>
      </c>
      <c r="V37" s="28" t="s">
        <v>122</v>
      </c>
      <c r="W37" s="29"/>
      <c r="X37" s="29">
        <v>18</v>
      </c>
      <c r="Y37" s="29" t="s">
        <v>72</v>
      </c>
      <c r="Z37" s="29" t="s">
        <v>73</v>
      </c>
      <c r="AA37" s="29" t="s">
        <v>74</v>
      </c>
      <c r="AB37" s="29"/>
      <c r="AC37" s="31">
        <v>0</v>
      </c>
      <c r="AD37" s="29"/>
      <c r="AE37" s="31">
        <v>0</v>
      </c>
      <c r="AF37" s="29"/>
      <c r="AG37" s="31">
        <v>0</v>
      </c>
      <c r="AH37" s="29"/>
      <c r="AI37" s="31">
        <v>0</v>
      </c>
      <c r="AJ37" s="30">
        <v>0</v>
      </c>
      <c r="AK37" s="32">
        <v>0</v>
      </c>
      <c r="AL37" s="32">
        <v>0</v>
      </c>
      <c r="AM37" s="30">
        <v>0</v>
      </c>
      <c r="AN37" s="31">
        <v>0</v>
      </c>
      <c r="AO37" s="31">
        <v>0</v>
      </c>
      <c r="AP37" s="30" t="s">
        <v>121</v>
      </c>
      <c r="AQ37" s="30"/>
      <c r="AR37" s="29">
        <v>18</v>
      </c>
      <c r="AS37" s="29" t="s">
        <v>72</v>
      </c>
      <c r="AT37" s="29" t="s">
        <v>73</v>
      </c>
      <c r="AU37" s="29" t="s">
        <v>74</v>
      </c>
      <c r="AV37" s="29"/>
      <c r="AW37" s="29"/>
    </row>
    <row r="38" spans="1:49" s="49" customFormat="1" ht="18">
      <c r="A38" s="42">
        <v>19</v>
      </c>
      <c r="B38" s="25" t="s">
        <v>110</v>
      </c>
      <c r="C38" s="25" t="s">
        <v>84</v>
      </c>
      <c r="D38" s="25" t="s">
        <v>86</v>
      </c>
      <c r="E38" s="43" t="s">
        <v>75</v>
      </c>
      <c r="F38" s="43" t="s">
        <v>76</v>
      </c>
      <c r="G38" s="43" t="s">
        <v>77</v>
      </c>
      <c r="H38" s="44">
        <v>10.119999999999999</v>
      </c>
      <c r="I38" s="27">
        <v>8</v>
      </c>
      <c r="J38" s="44">
        <v>13.5</v>
      </c>
      <c r="K38" s="27">
        <v>0</v>
      </c>
      <c r="L38" s="44">
        <v>12.5</v>
      </c>
      <c r="M38" s="27">
        <v>9</v>
      </c>
      <c r="N38" s="44">
        <v>11</v>
      </c>
      <c r="O38" s="27">
        <v>0</v>
      </c>
      <c r="P38" s="44">
        <v>9.0039999999999996</v>
      </c>
      <c r="Q38" s="44">
        <v>12.5</v>
      </c>
      <c r="R38" s="44">
        <v>8.16</v>
      </c>
      <c r="S38" s="44">
        <v>9.8840000000000003</v>
      </c>
      <c r="T38" s="45">
        <v>17</v>
      </c>
      <c r="U38" s="45">
        <v>17</v>
      </c>
      <c r="V38" s="46" t="s">
        <v>121</v>
      </c>
      <c r="W38" s="47"/>
      <c r="X38" s="43">
        <v>19</v>
      </c>
      <c r="Y38" s="43" t="s">
        <v>75</v>
      </c>
      <c r="Z38" s="43" t="s">
        <v>76</v>
      </c>
      <c r="AA38" s="43" t="s">
        <v>77</v>
      </c>
      <c r="AB38" s="43"/>
      <c r="AC38" s="45">
        <v>0</v>
      </c>
      <c r="AD38" s="43"/>
      <c r="AE38" s="45">
        <v>0</v>
      </c>
      <c r="AF38" s="43"/>
      <c r="AG38" s="45">
        <v>0</v>
      </c>
      <c r="AH38" s="43"/>
      <c r="AI38" s="45">
        <v>0</v>
      </c>
      <c r="AJ38" s="44">
        <v>0</v>
      </c>
      <c r="AK38" s="55">
        <v>0</v>
      </c>
      <c r="AL38" s="55">
        <v>0</v>
      </c>
      <c r="AM38" s="44">
        <v>0</v>
      </c>
      <c r="AN38" s="45">
        <v>0</v>
      </c>
      <c r="AO38" s="45">
        <v>0</v>
      </c>
      <c r="AP38" s="44" t="s">
        <v>121</v>
      </c>
      <c r="AQ38" s="48"/>
      <c r="AR38" s="47">
        <v>19</v>
      </c>
      <c r="AS38" s="47" t="s">
        <v>75</v>
      </c>
      <c r="AT38" s="47" t="s">
        <v>76</v>
      </c>
      <c r="AU38" s="47" t="s">
        <v>77</v>
      </c>
      <c r="AV38" s="47"/>
      <c r="AW38" s="47"/>
    </row>
    <row r="39" spans="1:49" s="49" customFormat="1" ht="18.75" thickBot="1">
      <c r="A39" s="50">
        <v>20</v>
      </c>
      <c r="B39" s="33" t="s">
        <v>111</v>
      </c>
      <c r="C39" s="33" t="s">
        <v>112</v>
      </c>
      <c r="D39" s="33" t="s">
        <v>113</v>
      </c>
      <c r="E39" s="51" t="s">
        <v>78</v>
      </c>
      <c r="F39" s="51" t="s">
        <v>79</v>
      </c>
      <c r="G39" s="51" t="s">
        <v>80</v>
      </c>
      <c r="H39" s="52"/>
      <c r="I39" s="34">
        <v>0</v>
      </c>
      <c r="J39" s="52"/>
      <c r="K39" s="34">
        <v>0</v>
      </c>
      <c r="L39" s="52"/>
      <c r="M39" s="34">
        <v>0</v>
      </c>
      <c r="N39" s="52"/>
      <c r="O39" s="34">
        <v>0</v>
      </c>
      <c r="P39" s="52">
        <v>0</v>
      </c>
      <c r="Q39" s="52">
        <v>0</v>
      </c>
      <c r="R39" s="52">
        <v>0</v>
      </c>
      <c r="S39" s="52">
        <v>0</v>
      </c>
      <c r="T39" s="53">
        <v>0</v>
      </c>
      <c r="U39" s="53">
        <v>0</v>
      </c>
      <c r="V39" s="54" t="s">
        <v>121</v>
      </c>
      <c r="W39" s="47"/>
      <c r="X39" s="43">
        <v>20</v>
      </c>
      <c r="Y39" s="43" t="s">
        <v>78</v>
      </c>
      <c r="Z39" s="43" t="s">
        <v>79</v>
      </c>
      <c r="AA39" s="43" t="s">
        <v>80</v>
      </c>
      <c r="AB39" s="43"/>
      <c r="AC39" s="45">
        <v>0</v>
      </c>
      <c r="AD39" s="43"/>
      <c r="AE39" s="45">
        <v>0</v>
      </c>
      <c r="AF39" s="43"/>
      <c r="AG39" s="45">
        <v>0</v>
      </c>
      <c r="AH39" s="43"/>
      <c r="AI39" s="45">
        <v>0</v>
      </c>
      <c r="AJ39" s="44">
        <v>0</v>
      </c>
      <c r="AK39" s="55">
        <v>0</v>
      </c>
      <c r="AL39" s="55">
        <v>0</v>
      </c>
      <c r="AM39" s="44">
        <v>0</v>
      </c>
      <c r="AN39" s="45">
        <v>0</v>
      </c>
      <c r="AO39" s="45">
        <v>0</v>
      </c>
      <c r="AP39" s="44" t="s">
        <v>121</v>
      </c>
      <c r="AQ39" s="48"/>
      <c r="AR39" s="47">
        <v>20</v>
      </c>
      <c r="AS39" s="47" t="s">
        <v>78</v>
      </c>
      <c r="AT39" s="47" t="s">
        <v>79</v>
      </c>
      <c r="AU39" s="47" t="s">
        <v>80</v>
      </c>
      <c r="AV39" s="47"/>
      <c r="AW39" s="47"/>
    </row>
  </sheetData>
  <autoFilter ref="A18:AW39">
    <filterColumn colId="21">
      <filters>
        <filter val="semestre non validé"/>
      </filters>
    </filterColumn>
  </autoFilter>
  <mergeCells count="3">
    <mergeCell ref="H16:N16"/>
    <mergeCell ref="H17:J17"/>
    <mergeCell ref="AB16:AH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PV1</vt:lpstr>
      <vt:lpstr>RELEVE1</vt:lpstr>
      <vt:lpstr>PVRAT</vt:lpstr>
      <vt:lpstr>Feuil1</vt:lpstr>
      <vt:lpstr>Feuil2</vt:lpstr>
      <vt:lpstr>'PV1'!Zone_d_impression</vt:lpstr>
      <vt:lpstr>RELEVE1!Zone_d_impression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2014-01-30T07:47:29Z</cp:lastPrinted>
  <dcterms:created xsi:type="dcterms:W3CDTF">1996-10-21T11:03:58Z</dcterms:created>
  <dcterms:modified xsi:type="dcterms:W3CDTF">2014-03-10T14:13:25Z</dcterms:modified>
</cp:coreProperties>
</file>